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drawings/drawing4.xml" ContentType="application/vnd.openxmlformats-officedocument.drawing+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5.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fy-123\Desktop\"/>
    </mc:Choice>
  </mc:AlternateContent>
  <xr:revisionPtr revIDLastSave="0" documentId="13_ncr:1_{43A7EE29-3085-45E6-9DF7-3EF05A0CEAAB}" xr6:coauthVersionLast="47" xr6:coauthVersionMax="47" xr10:uidLastSave="{00000000-0000-0000-0000-000000000000}"/>
  <workbookProtection workbookAlgorithmName="SHA-512" workbookHashValue="IQbAvHHuU/LcQ2rZi4DxqhXGHhm0/aW0wUHG2DcwsY6Cj6ZWUadrnT5R4vJ9AWfScQAZczlNkHqp34/5DHb4pA==" workbookSaltValue="n5mV4+6xHV5mQMebSMc9pQ==" workbookSpinCount="100000" lockStructure="1"/>
  <bookViews>
    <workbookView xWindow="-110" yWindow="-110" windowWidth="19420" windowHeight="10420" tabRatio="937" activeTab="2" xr2:uid="{00000000-000D-0000-FFFF-FFFF00000000}"/>
  </bookViews>
  <sheets>
    <sheet name="評価結果報告書" sheetId="72" r:id="rId1"/>
    <sheet name="理念・方針等" sheetId="77" r:id="rId2"/>
    <sheet name="利用者調査Ｄ" sheetId="71" r:id="rId3"/>
    <sheet name="サービス分析" sheetId="53" r:id="rId4"/>
    <sheet name="利用者保護" sheetId="74" r:id="rId5"/>
    <sheet name="事業者が特に力を入れている取り組み" sheetId="76" r:id="rId6"/>
    <sheet name="全体の評価講評" sheetId="66" r:id="rId7"/>
  </sheets>
  <definedNames>
    <definedName name="check1">AND(#REF!="",#REF!="",#REF!="",#REF!="",#REF!="",#REF!="")</definedName>
    <definedName name="check2" localSheetId="4">IF(OR(AND(#REF!="",#REF!=""),AND(NOT(#REF!=""),NOT(#REF!=""))),check3,IF(AND(#REF!="",NOT(#REF!="")),"講評タイトル②を入力してください",IF(AND(NOT(#REF!=""),#REF!=""),"講評内容②を入力してください",check3)))</definedName>
    <definedName name="check2">IF(OR(AND(#REF!="",#REF!=""),AND(NOT(#REF!=""),NOT(#REF!=""))),check3,IF(AND(#REF!="",NOT(#REF!="")),"講評タイトル②を入力してください",IF(AND(NOT(#REF!=""),#REF!=""),"講評内容②を入力してください",check3)))</definedName>
    <definedName name="check3">IF(OR(AND(#REF!="",#REF!=""),AND(NOT(#REF!=""),NOT(#REF!=""))),"",IF(AND(#REF!="",NOT(#REF!="")),"講評タイトル③を入力してください",IF(AND(NOT(#REF!=""),#REF!=""),"講評内容③を入力してください","")))</definedName>
    <definedName name="chkBox_Kaigo">"chkBox_AnsSel"</definedName>
    <definedName name="HGcase1_3">IF(AND(LEN(利用者保護!$B$25)=0,LEN(利用者保護!$B$26)=0,LEN(利用者保護!$B$27)=0,LEN(利用者保護!$B$28)=0,LEN(利用者保護!$B$29)=0,LEN(利用者保護!$B$30)=0),"入力してください","")</definedName>
    <definedName name="HGcase2_3">IF(AND(LEN(利用者保護!$B$25)=0,LEN(利用者保護!$B$26)=0),"講評①は必須、②③は任意","")</definedName>
    <definedName name="HGcase3_3">IF(AND(LEN(利用者保護!$B$25)=0,LEN(利用者保護!$B$26)&lt;&gt;0),"講評タイトル①を入力してください",IF(AND(LEN(利用者保護!$B$25)&lt;&gt;0,LEN(利用者保護!$B$26)=0),"講評本文①を入力してください",""))</definedName>
    <definedName name="HGcase4_3">IF(AND(LEN(利用者保護!$B$25)&lt;&gt;0,LEN(利用者保護!$B$26)&lt;&gt;0,LEN(利用者保護!$B$27)&lt;&gt;0,LEN(利用者保護!$B$28)=0),"講評本文②を入力してください","")</definedName>
    <definedName name="HGcase5_3">IF(AND(LEN(利用者保護!$B$25)&lt;&gt;0,LEN(利用者保護!$B$26)&lt;&gt;0,LEN(利用者保護!$B$27)=0,LEN(利用者保護!$B$28)&lt;&gt;0),"講評タイトル②を入力してください","")</definedName>
    <definedName name="HGcase6_3">IF(AND(LEN(利用者保護!$B$25)&lt;&gt;0,LEN(利用者保護!$B$26)&lt;&gt;0,LEN(利用者保護!$B$27)&lt;&gt;0,LEN(利用者保護!$B$28)&lt;&gt;0,LEN(利用者保護!$B$29)=0,LEN(利用者保護!$B$30)&lt;&gt;0),"講評タイトル③を入力してください","")</definedName>
    <definedName name="HGcase7_3">IF(AND(LEN(利用者保護!$B$25)&lt;&gt;0,LEN(利用者保護!$B$26)&lt;&gt;0,LEN(利用者保護!$B$27)&lt;&gt;0,LEN(利用者保護!$B$28)&lt;&gt;0,LEN(利用者保護!$B$29)&lt;&gt;0,LEN(利用者保護!$B$30)=0),"講評本文③を入力してください","")</definedName>
    <definedName name="HGcase8_3">IF(AND(LEN(利用者保護!$B$25)&lt;&gt;0,LEN(利用者保護!$B$26)&lt;&gt;0,LEN(利用者保護!$B$29)=0,LEN(利用者保護!$B$30)&lt;&gt;0),"講評タイトル③を入力してください","")</definedName>
    <definedName name="HGcase9_3">IF(AND(LEN(利用者保護!$B$25)&lt;&gt;0,LEN(利用者保護!$B$26)&lt;&gt;0,LEN(利用者保護!$B$29)&lt;&gt;0,LEN(利用者保護!$B$30)=0),"講評本文③を入力してください","")</definedName>
    <definedName name="HGcheckA_3">IF(LEN(HGcase1_3)&lt;&gt;0,HGcase1_3,IF(LEN(HGcase2_3)&lt;&gt;0,HGcase2_3,IF(LEN(HGcase3_3)&lt;&gt;0,HGcase3_3,IF(LEN(HGcase4_3)&lt;&gt;0,HGcase4_3,IF(LEN(HGcase5_3)&lt;&gt;0,HGcase5_3,"")))))</definedName>
    <definedName name="HGcheckB_3">IF(LEN(HGcase6_3)&lt;&gt;0,HGcase6_3,IF(LEN(HGcase7_3)&lt;&gt;0,HGcase7_3,IF(LEN(HGcase8_3)&lt;&gt;0,HGcase8_3,IF(LEN(HGcase9_3)&lt;&gt;0,HGcase9_3,""))))</definedName>
    <definedName name="_xlnm.Print_Area" localSheetId="3">サービス分析!$A$1:$F$201</definedName>
    <definedName name="_xlnm.Print_Area" localSheetId="5">事業者が特に力を入れている取り組み!$A$1:$AG$23</definedName>
    <definedName name="_xlnm.Print_Area" localSheetId="6">全体の評価講評!$A$1:$D$16</definedName>
    <definedName name="_xlnm.Print_Area" localSheetId="0">評価結果報告書!$A$2:$O$43</definedName>
    <definedName name="_xlnm.Print_Area" localSheetId="2">利用者調査Ｄ!$A$1:$J$50</definedName>
    <definedName name="_xlnm.Print_Area" localSheetId="4">利用者保護!$A$1:$F$30</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IF(AND(LEN(サービス分析!$B$68)=0,LEN(サービス分析!$B$69)=0,LEN(サービス分析!$B$70)=0,LEN(サービス分析!$B$71)=0,LEN(サービス分析!$B$72)=0,LEN(サービス分析!$B$73)=0),"サブカテゴリー3の講評を入力してください","")</definedName>
    <definedName name="SBcase1_5">IF(AND(LEN(サービス分析!$B$88)=0,LEN(サービス分析!$B$89)=0,LEN(サービス分析!$B$90)=0,LEN(サービス分析!$B$91)=0,LEN(サービス分析!$B$92)=0,LEN(サービス分析!$B$93)=0),"サブカテゴリー5の講評を入力してください","")</definedName>
    <definedName name="SBcase1_6">IF(AND(LEN(サービス分析!$B$108)=0,LEN(サービス分析!$B$109)=0,LEN(サービス分析!$B$110)=0,LEN(サービス分析!$B$111)=0,LEN(サービス分析!$B$112)=0,LEN(サービス分析!$B$113)=0),"サブカテゴリー6の講評を入力してください","")</definedName>
    <definedName name="SBcase2_1">IF(AND(LEN(サービス分析!$B$15)=0,LEN(サービス分析!$B$16)=0),"講評①は必須、②③は任意","")</definedName>
    <definedName name="SBcase2_2">IF(AND(LEN(サービス分析!$B$37)=0,LEN(サービス分析!$B$38)=0),"講評①は必須、②③は任意","")</definedName>
    <definedName name="SBcase2_3">IF(AND(LEN(サービス分析!$B$68)=0,LEN(サービス分析!$B$69)=0),"講評①は必須、②③は任意","")</definedName>
    <definedName name="SBcase2_5">IF(AND(LEN(サービス分析!$B$88)=0,LEN(サービス分析!$B$89)=0),"講評①は必須、②③は任意","")</definedName>
    <definedName name="SBcase2_6">IF(AND(LEN(サービス分析!$B$108)=0,LEN(サービス分析!$B$109)=0),"講評①は必須、②③は任意","")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IF(AND(LEN(サービス分析!$B$68)=0,LEN(サービス分析!$B$69)&lt;&gt;0),"講評タイトル①を入力してください",IF(AND(LEN(サービス分析!$B$68)&lt;&gt;0,LEN(サービス分析!$B$69)=0),"講評本文①を入力してください",""))</definedName>
    <definedName name="SBcase3_5">IF(AND(LEN(サービス分析!$B$88)=0,LEN(サービス分析!$B$89)&lt;&gt;0),"講評タイトル①を入力してください",IF(AND(LEN(サービス分析!$B$88)&lt;&gt;0,LEN(サービス分析!$B$89)=0),"講評本文①を入力してください",""))</definedName>
    <definedName name="SBcase3_6">IF(AND(LEN(サービス分析!$B$108)=0,LEN(サービス分析!$B$109)&lt;&gt;0),"講評タイトル①を入力してください",IF(AND(LEN(サービス分析!$B$108)&lt;&gt;0,LEN(サービス分析!$B$109)=0),"講評本文①を入力してください",""))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IF(AND(LEN(サービス分析!$B$68)&lt;&gt;0,LEN(サービス分析!$B$69)&lt;&gt;0,LEN(サービス分析!$B$70)&lt;&gt;0,LEN(サービス分析!$B$71)=0),"講評本文②を入力してください","")</definedName>
    <definedName name="SBcase4_5">IF(AND(LEN(サービス分析!$B$88)&lt;&gt;0,LEN(サービス分析!$B$89)&lt;&gt;0,LEN(サービス分析!$B$90)&lt;&gt;0,LEN(サービス分析!$B$91)=0),"講評本文②を入力してください","")</definedName>
    <definedName name="SBcase4_6">IF(AND(LEN(サービス分析!$B$108)&lt;&gt;0,LEN(サービス分析!$B$109)&lt;&gt;0,LEN(サービス分析!$B$110)&lt;&gt;0,LEN(サービス分析!$B$111)=0),"講評本文②を入力してください","")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IF(AND(LEN(サービス分析!$B$68)&lt;&gt;0,LEN(サービス分析!$B$69)&lt;&gt;0,LEN(サービス分析!$B$70)=0,LEN(サービス分析!$B$71)&lt;&gt;0),"講評タイトル②を入力してください","")</definedName>
    <definedName name="SBcase5_5">IF(AND(LEN(サービス分析!$B$88)&lt;&gt;0,LEN(サービス分析!$B$89)&lt;&gt;0,LEN(サービス分析!$B$90)=0,LEN(サービス分析!$B$91)&lt;&gt;0),"講評タイトル②を入力してください","")</definedName>
    <definedName name="SBcase5_6">IF(AND(LEN(サービス分析!$B$108)&lt;&gt;0,LEN(サービス分析!$B$109)&lt;&gt;0,LEN(サービス分析!$B$110)=0,LEN(サービス分析!$B$111)&lt;&gt;0),"講評タイトル②を入力してください","")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$68)&lt;&gt;0,LEN(サービス分析!$B$69)&lt;&gt;0,LEN(サービス分析!$B$70)&lt;&gt;0,LEN(サービス分析!$B$71)&lt;&gt;0,LEN(サービス分析!$B$72)=0,LEN(サービス分析!$B$73)&lt;&gt;0),"講評タイトル③を入力してください","")</definedName>
    <definedName name="SBcase6_5">IF(AND(LEN(サービス分析!$B$88)&lt;&gt;0,LEN(サービス分析!$B$89)&lt;&gt;0,LEN(サービス分析!$B$90)&lt;&gt;0,LEN(サービス分析!$B$91)&lt;&gt;0,LEN(サービス分析!$B$92)=0,LEN(サービス分析!$B$93)&lt;&gt;0),"講評タイトル③を入力してください","")</definedName>
    <definedName name="SBcase6_6">IF(AND(LEN(サービス分析!$B$108)&lt;&gt;0,LEN(サービス分析!$B$109)&lt;&gt;0,LEN(サービス分析!$B$110)&lt;&gt;0,LEN(サービス分析!$B$111)&lt;&gt;0,LEN(サービス分析!$B$112)=0,LEN(サービス分析!$B$113)&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$68)&lt;&gt;0,LEN(サービス分析!$B$69)&lt;&gt;0,LEN(サービス分析!$B$70)&lt;&gt;0,LEN(サービス分析!$B$71)&lt;&gt;0,LEN(サービス分析!$B$72)&lt;&gt;0,LEN(サービス分析!$B$73)=0),"講評本文③を入力してください","")</definedName>
    <definedName name="SBcase7_5">IF(AND(LEN(サービス分析!$B$88)&lt;&gt;0,LEN(サービス分析!$B$89)&lt;&gt;0,LEN(サービス分析!$B$90)&lt;&gt;0,LEN(サービス分析!$B$91)&lt;&gt;0,LEN(サービス分析!$B$92)&lt;&gt;0,LEN(サービス分析!$B$93)=0),"講評本文③を入力してください","")</definedName>
    <definedName name="SBcase7_6">IF(AND(LEN(サービス分析!$B$108)&lt;&gt;0,LEN(サービス分析!$B$109)&lt;&gt;0,LEN(サービス分析!$B$110)&lt;&gt;0,LEN(サービス分析!$B$111)&lt;&gt;0,LEN(サービス分析!$B$112)&lt;&gt;0,LEN(サービス分析!$B$113)=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IF(AND(LEN(サービス分析!$B$68)&lt;&gt;0,LEN(サービス分析!$B$69)&lt;&gt;0,LEN(サービス分析!$B$72)=0,LEN(サービス分析!$B$73)&lt;&gt;0),"講評タイトル③を入力してください","")</definedName>
    <definedName name="SBcase8_5">IF(AND(LEN(サービス分析!$B$88)&lt;&gt;0,LEN(サービス分析!$B$89)&lt;&gt;0,LEN(サービス分析!$B$92)=0,LEN(サービス分析!$B$93)&lt;&gt;0),"講評タイトル③を入力してください","")</definedName>
    <definedName name="SBcase8_6">IF(AND(LEN(サービス分析!$B$108)&lt;&gt;0,LEN(サービス分析!$B$109)&lt;&gt;0,LEN(サービス分析!$B$112)=0,LEN(サービス分析!$B$113)&lt;&gt;0),"講評タイトル③を入力してください","")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IF(AND(LEN(サービス分析!$B$68)&lt;&gt;0,LEN(サービス分析!$B$69)&lt;&gt;0,LEN(サービス分析!$B$72)&lt;&gt;0,LEN(サービス分析!$B$73)=0),"講評本文③を入力してください","")</definedName>
    <definedName name="SBcase9_5">IF(AND(LEN(サービス分析!$B$88)&lt;&gt;0,LEN(サービス分析!$B$89)&lt;&gt;0,LEN(サービス分析!$B$92)&lt;&gt;0,LEN(サービス分析!$B$93)=0),"講評本文③を入力してください","")</definedName>
    <definedName name="SBcase9_6">IF(AND(LEN(サービス分析!$B$108)&lt;&gt;0,LEN(サービス分析!$B$109)&lt;&gt;0,LEN(サービス分析!$B$112)&lt;&gt;0,LEN(サービス分析!$B$113)=0),"講評本文③を入力してください","")</definedName>
    <definedName name="SBcaseB1_1">IF(AND(LEN(サービス分析!$B$126)=0,LEN(サービス分析!$B$127)=0,LEN(サービス分析!$B$128)=0,LEN(サービス分析!$B$129)=0,LEN(サービス分析!$B$130)=0,LEN(サービス分析!$B$131)=0),"評価項目1の講評を入力してください","")</definedName>
    <definedName name="SBcaseB1_2">IF(AND(LEN(サービス分析!$B$140)=0,LEN(サービス分析!$B$141)=0,LEN(サービス分析!$B$142)=0,LEN(サービス分析!$B$143)=0,LEN(サービス分析!$B$144)=0,LEN(サービス分析!$B$145)=0),"評価項目2の講評を入力してください","")</definedName>
    <definedName name="SBcaseB1_3">IF(AND(LEN(サービス分析!$B$154)=0,LEN(サービス分析!$B$155)=0,LEN(サービス分析!$B$156)=0,LEN(サービス分析!$B$157)=0,LEN(サービス分析!$B$158)=0,LEN(サービス分析!$B$159)=0),"評価項目3の講評を入力してください","")</definedName>
    <definedName name="SBcaseB1_4">IF(AND(LEN(サービス分析!$B$167)=0,LEN(サービス分析!$B$168)=0,LEN(サービス分析!$B$169)=0,LEN(サービス分析!$B$170)=0,LEN(サービス分析!$B$171)=0,LEN(サービス分析!$B$172)=0),"評価項目4の講評を入力してください","")</definedName>
    <definedName name="SBcaseB1_5">IF(AND(LEN(サービス分析!$B$181)=0,LEN(サービス分析!$B$182)=0,LEN(サービス分析!$B$183)=0,LEN(サービス分析!$B$184)=0,LEN(サービス分析!$B$185)=0,LEN(サービス分析!$B$186)=0),"評価項目5の講評を入力してください","")</definedName>
    <definedName name="SBcaseB1_6">IF(AND(LEN(サービス分析!$B$196)=0,LEN(サービス分析!$B$197)=0,LEN(サービス分析!$B$198)=0,LEN(サービス分析!$B$199)=0,LEN(サービス分析!$B$200)=0,LEN(サービス分析!$B$201)=0),"評価項目6の講評を入力してください","")</definedName>
    <definedName name="SBcaseB2_1">IF(AND(LEN(サービス分析!$B$126)=0,LEN(サービス分析!$B$127)=0),"講評①は必須、②③は任意","")</definedName>
    <definedName name="SBcaseB2_2">IF(AND(LEN(サービス分析!$B$140)=0,LEN(サービス分析!$B$141)=0),"講評①は必須、②③は任意","")</definedName>
    <definedName name="SBcaseB2_3">IF(AND(LEN(サービス分析!$B$154)=0,LEN(サービス分析!$B$155)=0),"講評①は必須、②③は任意","")</definedName>
    <definedName name="SBcaseB2_4">IF(AND(LEN(サービス分析!$B$167)=0,LEN(サービス分析!$B$168)=0),"講評①は必須、②③は任意","")</definedName>
    <definedName name="SBcaseB2_5">IF(AND(LEN(サービス分析!$B$181)=0,LEN(サービス分析!$B$182)=0),"講評①は必須、②③は任意","")</definedName>
    <definedName name="SBcaseB2_6">IF(AND(LEN(サービス分析!$B$196)=0,LEN(サービス分析!$B$197)=0),"講評①は必須、②③は任意","")</definedName>
    <definedName name="SBcaseB3_1">IF(AND(LEN(サービス分析!$B$126)=0,LEN(サービス分析!$B$127)&lt;&gt;0),"講評タイトル①を入力してください",IF(AND(LEN(サービス分析!$B$126)&lt;&gt;0,LEN(サービス分析!$B$127)=0),"講評本文①を入力してください",""))</definedName>
    <definedName name="SBcaseB3_2">IF(AND(LEN(サービス分析!$B$140)=0,LEN(サービス分析!$B$141)&lt;&gt;0),"講評タイトル①を入力してください",IF(AND(LEN(サービス分析!$B$140)&lt;&gt;0,LEN(サービス分析!$B$141)=0),"講評本文①を入力してください",""))</definedName>
    <definedName name="SBcaseB3_3">IF(AND(LEN(サービス分析!$B$154)=0,LEN(サービス分析!$B$155)&lt;&gt;0),"講評タイトル①を入力してください",IF(AND(LEN(サービス分析!$B$154)&lt;&gt;0,LEN(サービス分析!$B$155)=0),"講評本文①を入力してください",""))</definedName>
    <definedName name="SBcaseB3_4">IF(AND(LEN(サービス分析!$B$167)=0,LEN(サービス分析!$B$168)&lt;&gt;0),"講評タイトル①を入力してください",IF(AND(LEN(サービス分析!$B$167)&lt;&gt;0,LEN(サービス分析!$B$168)=0),"講評本文①を入力してください",""))</definedName>
    <definedName name="SBcaseB3_5">IF(AND(LEN(サービス分析!$B$181)=0,LEN(サービス分析!$B$182)&lt;&gt;0),"講評タイトル①を入力してください",IF(AND(LEN(サービス分析!$B$181)&lt;&gt;0,LEN(サービス分析!$B$182)=0),"講評本文①を入力してください",""))</definedName>
    <definedName name="SBcaseB3_6">IF(AND(LEN(サービス分析!$B$196)=0,LEN(サービス分析!$B$197)&lt;&gt;0),"講評タイトル①を入力してください",IF(AND(LEN(サービス分析!$B$196)&lt;&gt;0,LEN(サービス分析!$B$197)=0),"講評本文①を入力してください",""))</definedName>
    <definedName name="SBcaseB4_1">IF(AND(LEN(サービス分析!$B$126)&lt;&gt;0,LEN(サービス分析!$B$127)&lt;&gt;0,LEN(サービス分析!$B$128)&lt;&gt;0,LEN(サービス分析!$B$129)=0),"講評本文②を入力してください","")</definedName>
    <definedName name="SBcaseB4_2">IF(AND(LEN(サービス分析!$B$140)&lt;&gt;0,LEN(サービス分析!$B$141)&lt;&gt;0,LEN(サービス分析!$B$142)&lt;&gt;0,LEN(サービス分析!$B$143)=0),"講評本文②を入力してください","")</definedName>
    <definedName name="SBcaseB4_3">IF(AND(LEN(サービス分析!$B$154)&lt;&gt;0,LEN(サービス分析!$B$155)&lt;&gt;0,LEN(サービス分析!$B$156)&lt;&gt;0,LEN(サービス分析!$B$157)=0),"講評本文②を入力してください","")</definedName>
    <definedName name="SBcaseB4_4">IF(AND(LEN(サービス分析!$B$167)&lt;&gt;0,LEN(サービス分析!$B$168)&lt;&gt;0,LEN(サービス分析!$B$169)&lt;&gt;0,LEN(サービス分析!$B$170)=0),"講評本文②を入力してください","")</definedName>
    <definedName name="SBcaseB4_5">IF(AND(LEN(サービス分析!$B$181)&lt;&gt;0,LEN(サービス分析!$B$182)&lt;&gt;0,LEN(サービス分析!$B$183)&lt;&gt;0,LEN(サービス分析!$B$184)=0),"講評本文②を入力してください","")</definedName>
    <definedName name="SBcaseB4_6">IF(AND(LEN(サービス分析!$B$196)&lt;&gt;0,LEN(サービス分析!$B$197)&lt;&gt;0,LEN(サービス分析!$B$198)&lt;&gt;0,LEN(サービス分析!$B$199)=0),"講評本文②を入力してください","")</definedName>
    <definedName name="SBcaseB5_1">IF(AND(LEN(サービス分析!$B$126)&lt;&gt;0,LEN(サービス分析!$B$127)&lt;&gt;0,LEN(サービス分析!$B$128)=0,LEN(サービス分析!$B$129)&lt;&gt;0),"講評タイトル②を入力してください","")</definedName>
    <definedName name="SBcaseB5_2">IF(AND(LEN(サービス分析!$B$140)&lt;&gt;0,LEN(サービス分析!$B$141)&lt;&gt;0,LEN(サービス分析!$B$142)=0,LEN(サービス分析!$B$143)&lt;&gt;0),"講評タイトル②を入力してください","")</definedName>
    <definedName name="SBcaseB5_3">IF(AND(LEN(サービス分析!$B$154)&lt;&gt;0,LEN(サービス分析!$B$155)&lt;&gt;0,LEN(サービス分析!$B$156)=0,LEN(サービス分析!$B$157)&lt;&gt;0),"講評タイトル②を入力してください","")</definedName>
    <definedName name="SBcaseB5_4">IF(AND(LEN(サービス分析!$B$167)&lt;&gt;0,LEN(サービス分析!$B$168)&lt;&gt;0,LEN(サービス分析!$B$169)=0,LEN(サービス分析!$B$170)&lt;&gt;0),"講評タイトル②を入力してください","")</definedName>
    <definedName name="SBcaseB5_5">IF(AND(LEN(サービス分析!$B$181)&lt;&gt;0,LEN(サービス分析!$B$182)&lt;&gt;0,LEN(サービス分析!$B$183)=0,LEN(サービス分析!$B$184)&lt;&gt;0),"講評タイトル②を入力してください","")</definedName>
    <definedName name="SBcaseB5_6">IF(AND(LEN(サービス分析!$B$196)&lt;&gt;0,LEN(サービス分析!$B$197)&lt;&gt;0,LEN(サービス分析!$B$198)=0,LEN(サービス分析!$B$199)&lt;&gt;0),"講評タイトル②を入力してください","")</definedName>
    <definedName name="SBcaseB6_1">IF(AND(LEN(サービス分析!$B$126)&lt;&gt;0,LEN(サービス分析!$B$127)&lt;&gt;0,LEN(サービス分析!$B$128)&lt;&gt;0,LEN(サービス分析!$B$129)&lt;&gt;0,LEN(サービス分析!$B$130)=0,LEN(サービス分析!$B$131)&lt;&gt;0),"講評タイトル③を入力してください","")</definedName>
    <definedName name="SBcaseB6_2">IF(AND(LEN(サービス分析!$B$140)&lt;&gt;0,LEN(サービス分析!$B$141)&lt;&gt;0,LEN(サービス分析!$B$142)&lt;&gt;0,LEN(サービス分析!$B$143)&lt;&gt;0,LEN(サービス分析!$B$144)=0,LEN(サービス分析!$B$145)&lt;&gt;0),"講評タイトル③を入力してください","")</definedName>
    <definedName name="SBcaseB6_3">IF(AND(LEN(サービス分析!$B$154)&lt;&gt;0,LEN(サービス分析!$B$155)&lt;&gt;0,LEN(サービス分析!$B$156)&lt;&gt;0,LEN(サービス分析!$B$157)&lt;&gt;0,LEN(サービス分析!$B$158)=0,LEN(サービス分析!$B$159)&lt;&gt;0),"講評タイトル③を入力してください","")</definedName>
    <definedName name="SBcaseB6_4">IF(AND(LEN(サービス分析!$B$167)&lt;&gt;0,LEN(サービス分析!$B$168)&lt;&gt;0,LEN(サービス分析!$B$169)&lt;&gt;0,LEN(サービス分析!$B$170)&lt;&gt;0,LEN(サービス分析!$B$171)=0,LEN(サービス分析!$B$172)&lt;&gt;0),"講評タイトル③を入力してください","")</definedName>
    <definedName name="SBcaseB6_5">IF(AND(LEN(サービス分析!$B$181)&lt;&gt;0,LEN(サービス分析!$B$182)&lt;&gt;0,LEN(サービス分析!$B$183)&lt;&gt;0,LEN(サービス分析!$B$184)&lt;&gt;0,LEN(サービス分析!$B$185)=0,LEN(サービス分析!$B$186)&lt;&gt;0),"講評タイトル③を入力してください","")</definedName>
    <definedName name="SBcaseB6_6">IF(AND(LEN(サービス分析!$B$196)&lt;&gt;0,LEN(サービス分析!$B$197)&lt;&gt;0,LEN(サービス分析!$B$198)&lt;&gt;0,LEN(サービス分析!$B$199)&lt;&gt;0,LEN(サービス分析!$B$200)=0,LEN(サービス分析!$B$201)&lt;&gt;0),"講評タイトル③を入力してください","")</definedName>
    <definedName name="SBcaseB7_1">IF(AND(LEN(サービス分析!$B$126)&lt;&gt;0,LEN(サービス分析!$B$127)&lt;&gt;0,LEN(サービス分析!$B$128)&lt;&gt;0,LEN(サービス分析!$B$129)&lt;&gt;0,LEN(サービス分析!$B$130)&lt;&gt;0,LEN(サービス分析!$B$131)=0),"講評本文③を入力してください","")</definedName>
    <definedName name="SBcaseB7_2">IF(AND(LEN(サービス分析!$B$140)&lt;&gt;0,LEN(サービス分析!$B$141)&lt;&gt;0,LEN(サービス分析!$B$142)&lt;&gt;0,LEN(サービス分析!$B$143)&lt;&gt;0,LEN(サービス分析!$B$144)&lt;&gt;0,LEN(サービス分析!$B$145)=0),"講評本文③を入力してください","")</definedName>
    <definedName name="SBcaseB7_3">IF(AND(LEN(サービス分析!$B$154)&lt;&gt;0,LEN(サービス分析!$B$155)&lt;&gt;0,LEN(サービス分析!$B$156)&lt;&gt;0,LEN(サービス分析!$B$157)&lt;&gt;0,LEN(サービス分析!$B$158)&lt;&gt;0,LEN(サービス分析!$B$159)=0),"講評本文③を入力してください","")</definedName>
    <definedName name="SBcaseB7_4">IF(AND(LEN(サービス分析!$B$167)&lt;&gt;0,LEN(サービス分析!$B$168)&lt;&gt;0,LEN(サービス分析!$B$169)&lt;&gt;0,LEN(サービス分析!$B$170)&lt;&gt;0,LEN(サービス分析!$B$171)&lt;&gt;0,LEN(サービス分析!$B$172)=0),"講評本文③を入力してください","")</definedName>
    <definedName name="SBcaseB7_5">IF(AND(LEN(サービス分析!$B$181)&lt;&gt;0,LEN(サービス分析!$B$182)&lt;&gt;0,LEN(サービス分析!$B$183)&lt;&gt;0,LEN(サービス分析!$B$184)&lt;&gt;0,LEN(サービス分析!$B$185)&lt;&gt;0,LEN(サービス分析!$B$186)=0),"講評本文③を入力してください","")</definedName>
    <definedName name="SBcaseB7_6">IF(AND(LEN(サービス分析!$B$196)&lt;&gt;0,LEN(サービス分析!$B$197)&lt;&gt;0,LEN(サービス分析!$B$198)&lt;&gt;0,LEN(サービス分析!$B$199)&lt;&gt;0,LEN(サービス分析!$B$200)&lt;&gt;0,LEN(サービス分析!$B$201)=0),"講評本文③を入力してください","")</definedName>
    <definedName name="SBcaseB8_1">IF(AND(LEN(サービス分析!$B$126)&lt;&gt;0,LEN(サービス分析!$B$127)&lt;&gt;0,LEN(サービス分析!$B$130)=0,LEN(サービス分析!$B$131)&lt;&gt;0),"講評タイトル③を入力してください","")</definedName>
    <definedName name="SBcaseB8_2">IF(AND(LEN(サービス分析!$B$140)&lt;&gt;0,LEN(サービス分析!$B$141)&lt;&gt;0,LEN(サービス分析!$B$144)=0,LEN(サービス分析!$B$145)&lt;&gt;0),"講評タイトル③を入力してください","")</definedName>
    <definedName name="SBcaseB8_3">IF(AND(LEN(サービス分析!$B$154)&lt;&gt;0,LEN(サービス分析!$B$155)&lt;&gt;0,LEN(サービス分析!$B$158)=0,LEN(サービス分析!$B$159)&lt;&gt;0),"講評タイトル③を入力してください","")</definedName>
    <definedName name="SBcaseB8_4">IF(AND(LEN(サービス分析!$B$167)&lt;&gt;0,LEN(サービス分析!$B$168)&lt;&gt;0,LEN(サービス分析!$B$171)=0,LEN(サービス分析!$B$172)&lt;&gt;0),"講評タイトル③を入力してください","")</definedName>
    <definedName name="SBcaseB8_5">IF(AND(LEN(サービス分析!$B$181)&lt;&gt;0,LEN(サービス分析!$B$182)&lt;&gt;0,LEN(サービス分析!$B$185)=0,LEN(サービス分析!$B$186)&lt;&gt;0),"講評タイトル③を入力してください","")</definedName>
    <definedName name="SBcaseB8_6">IF(AND(LEN(サービス分析!$B$196)&lt;&gt;0,LEN(サービス分析!$B$197)&lt;&gt;0,LEN(サービス分析!$B$200)=0,LEN(サービス分析!$B$201)&lt;&gt;0),"講評タイトル③を入力してください","")</definedName>
    <definedName name="SBcaseB9_1">IF(AND(LEN(サービス分析!$B$126)&lt;&gt;0,LEN(サービス分析!$B$127)&lt;&gt;0,LEN(サービス分析!$B$130)&lt;&gt;0,LEN(サービス分析!$B$131)=0),"講評本文③を入力してください","")</definedName>
    <definedName name="SBcaseB9_2">IF(AND(LEN(サービス分析!$B$140)&lt;&gt;0,LEN(サービス分析!$B$141)&lt;&gt;0,LEN(サービス分析!$B$144)&lt;&gt;0,LEN(サービス分析!$B$145)=0),"講評本文③を入力してください","")</definedName>
    <definedName name="SBcaseB9_3">IF(AND(LEN(サービス分析!$B$154)&lt;&gt;0,LEN(サービス分析!$B$155)&lt;&gt;0,LEN(サービス分析!$B$158)&lt;&gt;0,LEN(サービス分析!$B$159)=0),"講評本文③を入力してください","")</definedName>
    <definedName name="SBcaseB9_4">IF(AND(LEN(サービス分析!$B$167)&lt;&gt;0,LEN(サービス分析!$B$168)&lt;&gt;0,LEN(サービス分析!$B$171)&lt;&gt;0,LEN(サービス分析!$B$172)=0),"講評本文③を入力してください","")</definedName>
    <definedName name="SBcaseB9_5">IF(AND(LEN(サービス分析!$B$181)&lt;&gt;0,LEN(サービス分析!$B$182)&lt;&gt;0,LEN(サービス分析!$B$185)&lt;&gt;0,LEN(サービス分析!$B$186)=0),"講評本文③を入力してください","")</definedName>
    <definedName name="SBcaseB9_6">IF(AND(LEN(サービス分析!$B$196)&lt;&gt;0,LEN(サービス分析!$B$197)&lt;&gt;0,LEN(サービス分析!$B$200)&lt;&gt;0,LEN(サービス分析!$B$201)=0),"講評本文③を入力してください","")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5" i="76" l="1"/>
  <c r="AP10" i="76"/>
  <c r="AP5" i="76"/>
  <c r="AO15" i="76"/>
  <c r="AO10" i="76"/>
  <c r="AO5" i="76"/>
  <c r="AN15" i="76"/>
  <c r="AN10" i="76"/>
  <c r="AN5" i="76"/>
  <c r="F15" i="76"/>
  <c r="F10" i="76"/>
  <c r="F5" i="76"/>
  <c r="L15" i="76"/>
  <c r="L10" i="76"/>
  <c r="L5" i="76"/>
  <c r="G30" i="74"/>
  <c r="G29" i="74"/>
  <c r="G28" i="74"/>
  <c r="G27" i="74"/>
  <c r="G26" i="74"/>
  <c r="G25" i="74"/>
  <c r="C16" i="74"/>
  <c r="R23" i="74"/>
  <c r="Q23" i="74"/>
  <c r="P23" i="74"/>
  <c r="R22" i="74"/>
  <c r="Q22" i="74"/>
  <c r="P22" i="74"/>
  <c r="R21" i="74"/>
  <c r="Q21" i="74"/>
  <c r="P21" i="74"/>
  <c r="R20" i="74"/>
  <c r="Q20" i="74"/>
  <c r="P20" i="74"/>
  <c r="R19" i="74"/>
  <c r="D24" i="74" s="1"/>
  <c r="Q19" i="74"/>
  <c r="P19" i="74"/>
  <c r="C11" i="74"/>
  <c r="R15" i="74"/>
  <c r="Q15" i="74"/>
  <c r="P15" i="74"/>
  <c r="R14" i="74"/>
  <c r="F12" i="74" s="1"/>
  <c r="Q14" i="74"/>
  <c r="P14" i="74"/>
  <c r="D12" i="74" s="1"/>
  <c r="C6" i="74"/>
  <c r="R10" i="74"/>
  <c r="Q10" i="74"/>
  <c r="P10" i="74"/>
  <c r="R9" i="74"/>
  <c r="Q9" i="74"/>
  <c r="P9" i="74"/>
  <c r="G201" i="53"/>
  <c r="G200" i="53"/>
  <c r="G199" i="53"/>
  <c r="G198" i="53"/>
  <c r="G197" i="53"/>
  <c r="G196" i="53"/>
  <c r="C187" i="53"/>
  <c r="R194" i="53"/>
  <c r="Q194" i="53"/>
  <c r="P194" i="53"/>
  <c r="R193" i="53"/>
  <c r="Q193" i="53"/>
  <c r="P193" i="53"/>
  <c r="R192" i="53"/>
  <c r="Q192" i="53"/>
  <c r="P192" i="53"/>
  <c r="R191" i="53"/>
  <c r="Q191" i="53"/>
  <c r="P191" i="53"/>
  <c r="R190" i="53"/>
  <c r="Q190" i="53"/>
  <c r="P190" i="53"/>
  <c r="G186" i="53"/>
  <c r="G185" i="53"/>
  <c r="G184" i="53"/>
  <c r="G183" i="53"/>
  <c r="G182" i="53"/>
  <c r="G181" i="53"/>
  <c r="C173" i="53"/>
  <c r="R179" i="53"/>
  <c r="Q179" i="53"/>
  <c r="P179" i="53"/>
  <c r="R178" i="53"/>
  <c r="Q178" i="53"/>
  <c r="P178" i="53"/>
  <c r="R177" i="53"/>
  <c r="Q177" i="53"/>
  <c r="P177" i="53"/>
  <c r="R176" i="53"/>
  <c r="Q176" i="53"/>
  <c r="P176" i="53"/>
  <c r="G172" i="53"/>
  <c r="G171" i="53"/>
  <c r="G170" i="53"/>
  <c r="G169" i="53"/>
  <c r="G168" i="53"/>
  <c r="G167" i="53"/>
  <c r="C160" i="53"/>
  <c r="R165" i="53"/>
  <c r="Q165" i="53"/>
  <c r="P165" i="53"/>
  <c r="R164" i="53"/>
  <c r="Q164" i="53"/>
  <c r="P164" i="53"/>
  <c r="R163" i="53"/>
  <c r="Q163" i="53"/>
  <c r="P163" i="53"/>
  <c r="G159" i="53"/>
  <c r="G158" i="53"/>
  <c r="G157" i="53"/>
  <c r="G156" i="53"/>
  <c r="G155" i="53"/>
  <c r="G154" i="53"/>
  <c r="C146" i="53"/>
  <c r="R152" i="53"/>
  <c r="Q152" i="53"/>
  <c r="P152" i="53"/>
  <c r="R151" i="53"/>
  <c r="Q151" i="53"/>
  <c r="P151" i="53"/>
  <c r="R150" i="53"/>
  <c r="Q150" i="53"/>
  <c r="P150" i="53"/>
  <c r="R149" i="53"/>
  <c r="Q149" i="53"/>
  <c r="P149" i="53"/>
  <c r="G145" i="53"/>
  <c r="G144" i="53"/>
  <c r="G143" i="53"/>
  <c r="G142" i="53"/>
  <c r="G141" i="53"/>
  <c r="G140" i="53"/>
  <c r="C132" i="53"/>
  <c r="R138" i="53"/>
  <c r="Q138" i="53"/>
  <c r="P138" i="53"/>
  <c r="R137" i="53"/>
  <c r="Q137" i="53"/>
  <c r="P137" i="53"/>
  <c r="R136" i="53"/>
  <c r="Q136" i="53"/>
  <c r="P136" i="53"/>
  <c r="R135" i="53"/>
  <c r="Q135" i="53"/>
  <c r="P135" i="53"/>
  <c r="G131" i="53"/>
  <c r="G130" i="53"/>
  <c r="G129" i="53"/>
  <c r="G128" i="53"/>
  <c r="G127" i="53"/>
  <c r="G126" i="53"/>
  <c r="C119" i="53"/>
  <c r="R124" i="53"/>
  <c r="Q124" i="53"/>
  <c r="P124" i="53"/>
  <c r="R123" i="53"/>
  <c r="Q123" i="53"/>
  <c r="P123" i="53"/>
  <c r="R122" i="53"/>
  <c r="Q122" i="53"/>
  <c r="P122" i="53"/>
  <c r="G113" i="53"/>
  <c r="G112" i="53"/>
  <c r="G111" i="53"/>
  <c r="G110" i="53"/>
  <c r="G109" i="53"/>
  <c r="G108" i="53"/>
  <c r="C102" i="53"/>
  <c r="R106" i="53"/>
  <c r="Q106" i="53"/>
  <c r="P106" i="53"/>
  <c r="R105" i="53"/>
  <c r="Q105" i="53"/>
  <c r="P105" i="53"/>
  <c r="C96" i="53"/>
  <c r="R101" i="53"/>
  <c r="Q101" i="53"/>
  <c r="P101" i="53"/>
  <c r="R100" i="53"/>
  <c r="Q100" i="53"/>
  <c r="P100" i="53"/>
  <c r="R99" i="53"/>
  <c r="F97" i="53" s="1"/>
  <c r="Q99" i="53"/>
  <c r="P99" i="53"/>
  <c r="G93" i="53"/>
  <c r="G92" i="53"/>
  <c r="G91" i="53"/>
  <c r="G90" i="53"/>
  <c r="G89" i="53"/>
  <c r="G88" i="53"/>
  <c r="C82" i="53"/>
  <c r="R86" i="53"/>
  <c r="Q86" i="53"/>
  <c r="P86" i="53"/>
  <c r="R85" i="53"/>
  <c r="Q85" i="53"/>
  <c r="P85" i="53"/>
  <c r="C76" i="53"/>
  <c r="R81" i="53"/>
  <c r="Q81" i="53"/>
  <c r="P81" i="53"/>
  <c r="R80" i="53"/>
  <c r="Q80" i="53"/>
  <c r="P80" i="53"/>
  <c r="R79" i="53"/>
  <c r="Q79" i="53"/>
  <c r="P79" i="53"/>
  <c r="G73" i="53"/>
  <c r="G72" i="53"/>
  <c r="G71" i="53"/>
  <c r="G70" i="53"/>
  <c r="G69" i="53"/>
  <c r="G68" i="53"/>
  <c r="C62" i="53"/>
  <c r="R66" i="53"/>
  <c r="Q66" i="53"/>
  <c r="P66" i="53"/>
  <c r="R65" i="53"/>
  <c r="F63" i="53" s="1"/>
  <c r="Q65" i="53"/>
  <c r="P65" i="53"/>
  <c r="C57" i="53"/>
  <c r="R61" i="53"/>
  <c r="Q61" i="53"/>
  <c r="P61" i="53"/>
  <c r="R60" i="53"/>
  <c r="Q60" i="53"/>
  <c r="P60" i="53"/>
  <c r="C51" i="53"/>
  <c r="R56" i="53"/>
  <c r="Q56" i="53"/>
  <c r="P56" i="53"/>
  <c r="R55" i="53"/>
  <c r="Q55" i="53"/>
  <c r="P55" i="53"/>
  <c r="R54" i="53"/>
  <c r="Q54" i="53"/>
  <c r="P54" i="53"/>
  <c r="C45" i="53"/>
  <c r="R50" i="53"/>
  <c r="Q50" i="53"/>
  <c r="P50" i="53"/>
  <c r="R49" i="53"/>
  <c r="Q49" i="53"/>
  <c r="P49" i="53"/>
  <c r="R48" i="53"/>
  <c r="Q48" i="53"/>
  <c r="P48" i="53"/>
  <c r="G42" i="53"/>
  <c r="G41" i="53"/>
  <c r="G40" i="53"/>
  <c r="G39" i="53"/>
  <c r="G38" i="53"/>
  <c r="G37" i="53"/>
  <c r="C29" i="53"/>
  <c r="R35" i="53"/>
  <c r="Q35" i="53"/>
  <c r="P35" i="53"/>
  <c r="R34" i="53"/>
  <c r="Q34" i="53"/>
  <c r="P34" i="53"/>
  <c r="R33" i="53"/>
  <c r="Q33" i="53"/>
  <c r="P33" i="53"/>
  <c r="R32" i="53"/>
  <c r="Q32" i="53"/>
  <c r="P32" i="53"/>
  <c r="C23" i="53"/>
  <c r="R28" i="53"/>
  <c r="Q28" i="53"/>
  <c r="P28" i="53"/>
  <c r="R27" i="53"/>
  <c r="Q27" i="53"/>
  <c r="P27" i="53"/>
  <c r="R26" i="53"/>
  <c r="Q26" i="53"/>
  <c r="P26" i="53"/>
  <c r="G20" i="53"/>
  <c r="G19" i="53"/>
  <c r="G18" i="53"/>
  <c r="G17" i="53"/>
  <c r="G16" i="53"/>
  <c r="G15" i="53"/>
  <c r="C7" i="53"/>
  <c r="R13" i="53"/>
  <c r="Q13" i="53"/>
  <c r="P13" i="53"/>
  <c r="R12" i="53"/>
  <c r="Q12" i="53"/>
  <c r="P12" i="53"/>
  <c r="R11" i="53"/>
  <c r="Q11" i="53"/>
  <c r="P11" i="53"/>
  <c r="R10" i="53"/>
  <c r="D14" i="53" s="1"/>
  <c r="Q10" i="53"/>
  <c r="P10" i="53"/>
  <c r="G9" i="71"/>
  <c r="J23" i="72"/>
  <c r="C2" i="72"/>
  <c r="I120" i="53" l="1"/>
  <c r="D161" i="53"/>
  <c r="I147" i="53"/>
  <c r="I174" i="53"/>
  <c r="F30" i="53"/>
  <c r="I46" i="53"/>
  <c r="D174" i="53"/>
  <c r="D8" i="53"/>
  <c r="D147" i="53"/>
  <c r="I83" i="53"/>
  <c r="I161" i="53"/>
  <c r="I97" i="53"/>
  <c r="I133" i="53"/>
  <c r="F83" i="53"/>
  <c r="I7" i="74"/>
  <c r="D133" i="53"/>
  <c r="D188" i="53"/>
  <c r="I188" i="53"/>
  <c r="I8" i="53"/>
  <c r="I24" i="53"/>
  <c r="I30" i="53"/>
  <c r="I52" i="53"/>
  <c r="I58" i="53"/>
  <c r="I63" i="53"/>
  <c r="I77" i="53"/>
  <c r="D107" i="53"/>
  <c r="I103" i="53"/>
  <c r="F118" i="53"/>
  <c r="D120" i="53"/>
  <c r="D125" i="53"/>
  <c r="F120" i="53"/>
  <c r="D139" i="53"/>
  <c r="F133" i="53"/>
  <c r="D153" i="53"/>
  <c r="F147" i="53"/>
  <c r="D166" i="53"/>
  <c r="F161" i="53"/>
  <c r="D180" i="53"/>
  <c r="F174" i="53"/>
  <c r="D195" i="53"/>
  <c r="F188" i="53"/>
  <c r="D7" i="74"/>
  <c r="I12" i="74"/>
  <c r="I17" i="74"/>
  <c r="D17" i="74"/>
  <c r="F17" i="74"/>
  <c r="F5" i="74"/>
  <c r="F7" i="74"/>
  <c r="F103" i="53"/>
  <c r="D103" i="53"/>
  <c r="F95" i="53"/>
  <c r="D97" i="53"/>
  <c r="D83" i="53"/>
  <c r="F75" i="53"/>
  <c r="D87" i="53"/>
  <c r="F77" i="53"/>
  <c r="D77" i="53"/>
  <c r="D63" i="53"/>
  <c r="F58" i="53"/>
  <c r="D58" i="53"/>
  <c r="D52" i="53"/>
  <c r="F52" i="53"/>
  <c r="D67" i="53"/>
  <c r="D46" i="53"/>
  <c r="F44" i="53"/>
  <c r="F46" i="53"/>
  <c r="D30" i="53"/>
  <c r="F22" i="53"/>
  <c r="F24" i="53"/>
  <c r="D36" i="53"/>
  <c r="D24" i="53"/>
  <c r="F8" i="53"/>
  <c r="F6" i="53"/>
  <c r="K50" i="71"/>
  <c r="K48" i="71"/>
  <c r="K46" i="71"/>
  <c r="K44" i="71"/>
  <c r="K42" i="71"/>
  <c r="K40" i="71"/>
  <c r="K38" i="71"/>
  <c r="K36" i="71"/>
  <c r="K34" i="71"/>
  <c r="K32" i="71"/>
  <c r="P36" i="72"/>
  <c r="E10" i="77"/>
  <c r="E8" i="77"/>
  <c r="E5" i="77"/>
  <c r="K30" i="71"/>
  <c r="K24" i="71"/>
  <c r="K21" i="71"/>
  <c r="K19" i="71"/>
  <c r="K11" i="71"/>
  <c r="K4" i="71"/>
  <c r="K3" i="71"/>
  <c r="AH17" i="76"/>
  <c r="AH12" i="76"/>
  <c r="AH7" i="76"/>
  <c r="AH16" i="76"/>
  <c r="AH11" i="76"/>
  <c r="AH6" i="76"/>
  <c r="E16" i="66"/>
  <c r="E14" i="66"/>
  <c r="E12" i="66"/>
  <c r="E9" i="66"/>
  <c r="E7" i="66"/>
  <c r="E5" i="66"/>
  <c r="E15" i="66"/>
  <c r="E13" i="66"/>
  <c r="E11" i="66"/>
  <c r="E8" i="66"/>
  <c r="E6" i="66"/>
  <c r="E4" i="66"/>
  <c r="X10" i="72"/>
  <c r="X9" i="72"/>
  <c r="X8" i="72"/>
  <c r="X7" i="72"/>
  <c r="X6" i="72"/>
  <c r="X5" i="72"/>
  <c r="X4" i="72"/>
  <c r="X3" i="72"/>
  <c r="X2" i="72"/>
  <c r="X1" i="72"/>
  <c r="H20" i="71"/>
  <c r="I29" i="72"/>
  <c r="C9" i="77"/>
  <c r="C7" i="77"/>
  <c r="C4" i="77"/>
  <c r="A1" i="77"/>
  <c r="D2" i="77"/>
  <c r="A1" i="66"/>
  <c r="A1" i="76"/>
  <c r="A1" i="74"/>
  <c r="A1" i="53"/>
  <c r="A1" i="71"/>
  <c r="AJ17" i="76"/>
  <c r="AJ12" i="76"/>
  <c r="AJ7" i="76"/>
  <c r="P9" i="76" s="1"/>
  <c r="P14" i="76"/>
  <c r="P4" i="76"/>
  <c r="AG2" i="76"/>
  <c r="H23" i="71"/>
  <c r="H18" i="71"/>
  <c r="F2" i="74"/>
  <c r="F2" i="53"/>
  <c r="A2" i="66"/>
  <c r="I33" i="72"/>
  <c r="I31" i="72"/>
  <c r="I30" i="72"/>
  <c r="I32" i="72"/>
  <c r="I35" i="72"/>
  <c r="I34" i="72"/>
  <c r="A2" i="71"/>
  <c r="K29" i="71"/>
  <c r="K31" i="71"/>
  <c r="K33" i="71"/>
  <c r="K35" i="71"/>
  <c r="K37" i="71"/>
  <c r="K39" i="71"/>
  <c r="K41" i="71"/>
  <c r="K43" i="71"/>
  <c r="K45" i="71"/>
  <c r="K47" i="71"/>
  <c r="K49" i="71"/>
  <c r="J26" i="71" l="1"/>
</calcChain>
</file>

<file path=xl/sharedStrings.xml><?xml version="1.0" encoding="utf-8"?>
<sst xmlns="http://schemas.openxmlformats.org/spreadsheetml/2006/main" count="829" uniqueCount="441">
  <si>
    <t>№</t>
  </si>
  <si>
    <t>実数</t>
    <rPh sb="0" eb="2">
      <t>ジッスウ</t>
    </rPh>
    <phoneticPr fontId="3"/>
  </si>
  <si>
    <t>特に良いと思う点</t>
  </si>
  <si>
    <t>タイトル</t>
  </si>
  <si>
    <t>内容</t>
  </si>
  <si>
    <t>改ページ可能フラグ</t>
    <rPh sb="0" eb="1">
      <t>カイ</t>
    </rPh>
    <rPh sb="4" eb="6">
      <t>カノウ</t>
    </rPh>
    <phoneticPr fontId="3"/>
  </si>
  <si>
    <t>内容</t>
    <phoneticPr fontId="3"/>
  </si>
  <si>
    <t>さらなる改善が望まれる点</t>
    <phoneticPr fontId="3"/>
  </si>
  <si>
    <t>調査対象</t>
    <rPh sb="0" eb="2">
      <t>チョウサ</t>
    </rPh>
    <rPh sb="2" eb="4">
      <t>タイショウシャ</t>
    </rPh>
    <phoneticPr fontId="3"/>
  </si>
  <si>
    <t>調査方法</t>
    <rPh sb="0" eb="2">
      <t>チョウサ</t>
    </rPh>
    <rPh sb="2" eb="4">
      <t>ホウホウ</t>
    </rPh>
    <phoneticPr fontId="3"/>
  </si>
  <si>
    <t>利用者調査全体のコメント</t>
  </si>
  <si>
    <t>利用者調査結果</t>
    <rPh sb="0" eb="3">
      <t>リヨウシャ</t>
    </rPh>
    <rPh sb="3" eb="5">
      <t>チョウサ</t>
    </rPh>
    <phoneticPr fontId="3"/>
  </si>
  <si>
    <t>共通評価項目</t>
  </si>
  <si>
    <t>は い</t>
  </si>
  <si>
    <t>無回答
非該当</t>
    <rPh sb="0" eb="3">
      <t>ムカイトウ</t>
    </rPh>
    <rPh sb="4" eb="7">
      <t>ヒガイトウ</t>
    </rPh>
    <phoneticPr fontId="3"/>
  </si>
  <si>
    <t>コメント</t>
    <phoneticPr fontId="3"/>
  </si>
  <si>
    <t>どちらとも
いえない</t>
    <phoneticPr fontId="3"/>
  </si>
  <si>
    <t>いいえ</t>
    <phoneticPr fontId="3"/>
  </si>
  <si>
    <t>年</t>
  </si>
  <si>
    <t>月</t>
  </si>
  <si>
    <t>日</t>
    <rPh sb="0" eb="1">
      <t>ニチ</t>
    </rPh>
    <phoneticPr fontId="3"/>
  </si>
  <si>
    <t>東京都福祉サービス評価推進機構</t>
  </si>
  <si>
    <t>所在地</t>
    <rPh sb="0" eb="3">
      <t>ショザイチ</t>
    </rPh>
    <phoneticPr fontId="3"/>
  </si>
  <si>
    <t>機構</t>
    <rPh sb="0" eb="2">
      <t>キコウ</t>
    </rPh>
    <phoneticPr fontId="3"/>
  </si>
  <si>
    <t>印</t>
    <phoneticPr fontId="3"/>
  </si>
  <si>
    <t>評価者氏名・担当分野・評価者養成講習修了者番号</t>
    <rPh sb="6" eb="8">
      <t>タントウ</t>
    </rPh>
    <rPh sb="8" eb="10">
      <t>ブンヤ</t>
    </rPh>
    <phoneticPr fontId="3"/>
  </si>
  <si>
    <t>評価者氏名</t>
    <rPh sb="0" eb="2">
      <t>ヒョウカ</t>
    </rPh>
    <rPh sb="2" eb="3">
      <t>シャ</t>
    </rPh>
    <rPh sb="3" eb="5">
      <t>シメイ</t>
    </rPh>
    <phoneticPr fontId="3"/>
  </si>
  <si>
    <t>修了者番号</t>
    <rPh sb="0" eb="3">
      <t>シュウリョウシャ</t>
    </rPh>
    <rPh sb="3" eb="5">
      <t>バンゴウ</t>
    </rPh>
    <phoneticPr fontId="3"/>
  </si>
  <si>
    <t>①</t>
  </si>
  <si>
    <t>②</t>
  </si>
  <si>
    <t>③</t>
  </si>
  <si>
    <t>評価対象事業所名称</t>
    <rPh sb="6" eb="7">
      <t>ショ</t>
    </rPh>
    <phoneticPr fontId="3"/>
  </si>
  <si>
    <t>事業所連絡先</t>
    <rPh sb="2" eb="3">
      <t>ショ</t>
    </rPh>
    <phoneticPr fontId="3"/>
  </si>
  <si>
    <t>〒</t>
  </si>
  <si>
    <t>℡</t>
  </si>
  <si>
    <t>事業所代表者氏名</t>
    <rPh sb="2" eb="3">
      <t>ショ</t>
    </rPh>
    <phoneticPr fontId="3"/>
  </si>
  <si>
    <t>日</t>
  </si>
  <si>
    <t>利用者調査票配付日（実施日）</t>
    <rPh sb="5" eb="6">
      <t>ヒョウ</t>
    </rPh>
    <rPh sb="6" eb="8">
      <t>ハイフ</t>
    </rPh>
    <rPh sb="8" eb="9">
      <t>ビ</t>
    </rPh>
    <rPh sb="10" eb="13">
      <t>ジッシビ</t>
    </rPh>
    <phoneticPr fontId="3"/>
  </si>
  <si>
    <t>利用者調査結果報告日</t>
    <rPh sb="5" eb="7">
      <t>ケッカ</t>
    </rPh>
    <rPh sb="7" eb="9">
      <t>ホウコク</t>
    </rPh>
    <rPh sb="9" eb="10">
      <t>ビ</t>
    </rPh>
    <phoneticPr fontId="3"/>
  </si>
  <si>
    <t>自己評価の調査票配付日</t>
    <rPh sb="0" eb="2">
      <t>ジコ</t>
    </rPh>
    <rPh sb="2" eb="4">
      <t>ヒョウカ</t>
    </rPh>
    <rPh sb="5" eb="8">
      <t>チョウサヒョウ</t>
    </rPh>
    <rPh sb="8" eb="10">
      <t>ハイフ</t>
    </rPh>
    <rPh sb="10" eb="11">
      <t>ビ</t>
    </rPh>
    <phoneticPr fontId="3"/>
  </si>
  <si>
    <t>年</t>
    <rPh sb="0" eb="1">
      <t>ネン</t>
    </rPh>
    <phoneticPr fontId="3"/>
  </si>
  <si>
    <t>月</t>
    <rPh sb="0" eb="1">
      <t>ゲツ</t>
    </rPh>
    <phoneticPr fontId="3"/>
  </si>
  <si>
    <t>日</t>
    <rPh sb="0" eb="1">
      <t>ビ</t>
    </rPh>
    <phoneticPr fontId="3"/>
  </si>
  <si>
    <t>自己評価結果報告日</t>
    <rPh sb="0" eb="2">
      <t>ジコ</t>
    </rPh>
    <rPh sb="2" eb="4">
      <t>ヒョウカ</t>
    </rPh>
    <rPh sb="4" eb="6">
      <t>ケッカ</t>
    </rPh>
    <rPh sb="6" eb="8">
      <t>ホウコク</t>
    </rPh>
    <rPh sb="8" eb="9">
      <t>ビ</t>
    </rPh>
    <phoneticPr fontId="3"/>
  </si>
  <si>
    <t>評価合議日</t>
    <phoneticPr fontId="3"/>
  </si>
  <si>
    <t>コメント 
(利用者調査・事業評価の工夫点、補助者・専門家等の活用、第三者性確保のための措置などを記入）</t>
    <phoneticPr fontId="3"/>
  </si>
  <si>
    <t>評価機関から上記及び別紙の評価結果を含む評価結果報告書を受け取りました。
本報告書の内容のうち、
　　　　　　　　　　　　　　　　</t>
    <phoneticPr fontId="3"/>
  </si>
  <si>
    <t>月</t>
    <rPh sb="0" eb="1">
      <t>ツキ</t>
    </rPh>
    <phoneticPr fontId="3"/>
  </si>
  <si>
    <t>日</t>
    <rPh sb="0" eb="1">
      <t>ヒ</t>
    </rPh>
    <phoneticPr fontId="3"/>
  </si>
  <si>
    <t>事業者代表者氏名</t>
  </si>
  <si>
    <t>印</t>
  </si>
  <si>
    <t>評価推進機構入力欄</t>
    <rPh sb="0" eb="2">
      <t>ヒョウカ</t>
    </rPh>
    <rPh sb="2" eb="4">
      <t>スイシン</t>
    </rPh>
    <rPh sb="4" eb="6">
      <t>キコウ</t>
    </rPh>
    <rPh sb="6" eb="8">
      <t>ニュウリョク</t>
    </rPh>
    <rPh sb="8" eb="9">
      <t>ラン</t>
    </rPh>
    <phoneticPr fontId="3"/>
  </si>
  <si>
    <t>－</t>
    <phoneticPr fontId="3"/>
  </si>
  <si>
    <t>以下のとおり評価を行いましたので報告します。</t>
    <phoneticPr fontId="3"/>
  </si>
  <si>
    <t>④</t>
    <phoneticPr fontId="3"/>
  </si>
  <si>
    <t>⑤</t>
    <phoneticPr fontId="3"/>
  </si>
  <si>
    <t>⑥</t>
    <phoneticPr fontId="3"/>
  </si>
  <si>
    <t>契約日</t>
    <phoneticPr fontId="3"/>
  </si>
  <si>
    <t>訪問調査日</t>
    <phoneticPr fontId="3"/>
  </si>
  <si>
    <t>s_hyoka</t>
    <phoneticPr fontId="3"/>
  </si>
  <si>
    <t>評価</t>
    <rPh sb="0" eb="2">
      <t>ヒョウカ</t>
    </rPh>
    <phoneticPr fontId="3"/>
  </si>
  <si>
    <t>標準項目</t>
    <rPh sb="0" eb="2">
      <t>ヒョウジュン</t>
    </rPh>
    <rPh sb="2" eb="4">
      <t>コウモク</t>
    </rPh>
    <phoneticPr fontId="3"/>
  </si>
  <si>
    <t>head_hyojyun</t>
    <phoneticPr fontId="3"/>
  </si>
  <si>
    <t>s_hyojyun</t>
    <phoneticPr fontId="3"/>
  </si>
  <si>
    <t>head_c</t>
    <phoneticPr fontId="3"/>
  </si>
  <si>
    <t>　　</t>
    <phoneticPr fontId="3"/>
  </si>
  <si>
    <t>h_main</t>
    <phoneticPr fontId="3"/>
  </si>
  <si>
    <t>head_main</t>
    <phoneticPr fontId="3"/>
  </si>
  <si>
    <t>head_page</t>
    <phoneticPr fontId="3"/>
  </si>
  <si>
    <t>name_c</t>
    <phoneticPr fontId="3"/>
  </si>
  <si>
    <t>head_sv</t>
    <phoneticPr fontId="3"/>
  </si>
  <si>
    <t>name_sv</t>
    <phoneticPr fontId="3"/>
  </si>
  <si>
    <t>head_hyoka</t>
    <phoneticPr fontId="3"/>
  </si>
  <si>
    <t>head_no</t>
    <phoneticPr fontId="3"/>
  </si>
  <si>
    <t>head_page_next</t>
    <phoneticPr fontId="3"/>
  </si>
  <si>
    <t>回答数合計</t>
    <phoneticPr fontId="3"/>
  </si>
  <si>
    <t>場面観察方式の調査結果</t>
    <rPh sb="0" eb="2">
      <t>バメン</t>
    </rPh>
    <rPh sb="2" eb="4">
      <t>カンサツ</t>
    </rPh>
    <rPh sb="4" eb="6">
      <t>ホウシキ</t>
    </rPh>
    <rPh sb="7" eb="9">
      <t>チョウサ</t>
    </rPh>
    <rPh sb="9" eb="11">
      <t>ケッカ</t>
    </rPh>
    <phoneticPr fontId="3"/>
  </si>
  <si>
    <t>利用者総数</t>
    <phoneticPr fontId="3"/>
  </si>
  <si>
    <t>共通評価項目による調査対象者数</t>
    <phoneticPr fontId="3"/>
  </si>
  <si>
    <t>共通評価項目による調査の有効回答者数</t>
    <phoneticPr fontId="3"/>
  </si>
  <si>
    <t>共通評価項目</t>
    <phoneticPr fontId="3"/>
  </si>
  <si>
    <t>tit_c_1</t>
    <phoneticPr fontId="3"/>
  </si>
  <si>
    <t>tit_c_2</t>
    <phoneticPr fontId="3"/>
  </si>
  <si>
    <t>tit_c_3</t>
    <phoneticPr fontId="3"/>
  </si>
  <si>
    <t>cmt_c_1</t>
    <phoneticPr fontId="3"/>
  </si>
  <si>
    <t>cmt_c_2</t>
    <phoneticPr fontId="3"/>
  </si>
  <si>
    <t>cmt_c_3</t>
    <phoneticPr fontId="3"/>
  </si>
  <si>
    <t>Ⅰ</t>
    <phoneticPr fontId="3"/>
  </si>
  <si>
    <t>利用者保護に関する項目</t>
    <phoneticPr fontId="3"/>
  </si>
  <si>
    <t>サービスの実施項目（サブカテゴリー４）</t>
    <phoneticPr fontId="3"/>
  </si>
  <si>
    <t>サービス提供のプロセス項目（サブカテゴリー１～３、５～６）</t>
    <phoneticPr fontId="3"/>
  </si>
  <si>
    <t>1</t>
    <phoneticPr fontId="3"/>
  </si>
  <si>
    <t>サブカテゴリー毎の
標準項目実施状況</t>
    <phoneticPr fontId="3"/>
  </si>
  <si>
    <t>Ⅲ</t>
  </si>
  <si>
    <t>Ⅱ</t>
    <phoneticPr fontId="3"/>
  </si>
  <si>
    <t>head_hykorg</t>
    <phoneticPr fontId="3"/>
  </si>
  <si>
    <t>評価項目</t>
    <rPh sb="0" eb="2">
      <t>ヒョウカ</t>
    </rPh>
    <rPh sb="2" eb="4">
      <t>コウモク</t>
    </rPh>
    <phoneticPr fontId="3"/>
  </si>
  <si>
    <t>タイトル①</t>
    <phoneticPr fontId="3"/>
  </si>
  <si>
    <t>内容①</t>
    <rPh sb="0" eb="2">
      <t>ナイヨウ</t>
    </rPh>
    <phoneticPr fontId="3"/>
  </si>
  <si>
    <t>タイトル②</t>
    <phoneticPr fontId="3"/>
  </si>
  <si>
    <t>内容②</t>
    <rPh sb="0" eb="2">
      <t>ナイヨウ</t>
    </rPh>
    <phoneticPr fontId="3"/>
  </si>
  <si>
    <t>タイトル③</t>
    <phoneticPr fontId="3"/>
  </si>
  <si>
    <t>内容③</t>
    <rPh sb="0" eb="2">
      <t>ナイヨウ</t>
    </rPh>
    <phoneticPr fontId="3"/>
  </si>
  <si>
    <t>s_hykorg</t>
    <phoneticPr fontId="3"/>
  </si>
  <si>
    <t>tit_hykorg</t>
    <phoneticPr fontId="3"/>
  </si>
  <si>
    <t>cmt_hykorg</t>
    <phoneticPr fontId="3"/>
  </si>
  <si>
    <t>spc_row</t>
    <phoneticPr fontId="3"/>
  </si>
  <si>
    <t>head_hykorg</t>
    <phoneticPr fontId="3"/>
  </si>
  <si>
    <t>事業者が特に力を入れている取り組み①</t>
    <phoneticPr fontId="3"/>
  </si>
  <si>
    <t>事業者が特に力を入れている取り組み②</t>
    <phoneticPr fontId="3"/>
  </si>
  <si>
    <t>事業者が特に力を入れている取り組み③</t>
    <phoneticPr fontId="3"/>
  </si>
  <si>
    <t>福祉サービス種別</t>
    <phoneticPr fontId="3"/>
  </si>
  <si>
    <t>〒　</t>
    <phoneticPr fontId="3"/>
  </si>
  <si>
    <t>所在地　</t>
    <rPh sb="0" eb="3">
      <t>ショザイチ</t>
    </rPh>
    <phoneticPr fontId="3"/>
  </si>
  <si>
    <t>評価機関名　</t>
    <phoneticPr fontId="3"/>
  </si>
  <si>
    <t>認証評価機関番号　</t>
    <phoneticPr fontId="3"/>
  </si>
  <si>
    <t>電話番号　</t>
    <rPh sb="0" eb="2">
      <t>デンワ</t>
    </rPh>
    <rPh sb="2" eb="4">
      <t>バンゴウ</t>
    </rPh>
    <phoneticPr fontId="3"/>
  </si>
  <si>
    <t>代表者氏名　</t>
    <phoneticPr fontId="3"/>
  </si>
  <si>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</si>
  <si>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</si>
  <si>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</si>
  <si>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</si>
  <si>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title</t>
    <phoneticPr fontId="3"/>
  </si>
  <si>
    <t>事業者が大切にしている考え（事業者の理念・ビジョン・使命など）のうち、
特に重要なもの（上位５つ程度）を簡潔に記述　
（関連　カテゴリー１　リーダーシップと意思決定）</t>
    <phoneticPr fontId="3"/>
  </si>
  <si>
    <t>公益財団法人　東京都福祉保健財団理事長　殿</t>
    <rPh sb="0" eb="2">
      <t>コウエキ</t>
    </rPh>
    <phoneticPr fontId="3"/>
  </si>
  <si>
    <t>指定番号</t>
    <rPh sb="0" eb="2">
      <t>シテイ</t>
    </rPh>
    <rPh sb="2" eb="4">
      <t>バンゴウ</t>
    </rPh>
    <phoneticPr fontId="3"/>
  </si>
  <si>
    <t>調査の視点：「日常生活で利用者の発するサイン（呼びかけ、声なき呼びかけ、まなざし等）と</t>
    <rPh sb="0" eb="2">
      <t>チョウサ</t>
    </rPh>
    <rPh sb="3" eb="5">
      <t>シテン</t>
    </rPh>
    <rPh sb="7" eb="9">
      <t>ニチジョウ</t>
    </rPh>
    <rPh sb="9" eb="11">
      <t>セイカツ</t>
    </rPh>
    <rPh sb="12" eb="15">
      <t>リヨウシャ</t>
    </rPh>
    <rPh sb="16" eb="17">
      <t>ハッ</t>
    </rPh>
    <rPh sb="23" eb="24">
      <t>ヨ</t>
    </rPh>
    <rPh sb="28" eb="29">
      <t>コエ</t>
    </rPh>
    <rPh sb="31" eb="32">
      <t>ヨ</t>
    </rPh>
    <rPh sb="40" eb="41">
      <t>ナド</t>
    </rPh>
    <phoneticPr fontId="3"/>
  </si>
  <si>
    <t>それに対する職員のかかわり」及び「そのかかわりによる利用者の気持ちの変化」</t>
    <rPh sb="3" eb="4">
      <t>タイ</t>
    </rPh>
    <rPh sb="6" eb="8">
      <t>ショクイン</t>
    </rPh>
    <rPh sb="14" eb="15">
      <t>オヨ</t>
    </rPh>
    <rPh sb="26" eb="29">
      <t>リヨウシャ</t>
    </rPh>
    <rPh sb="30" eb="32">
      <t>キモ</t>
    </rPh>
    <rPh sb="34" eb="36">
      <t>ヘンカ</t>
    </rPh>
    <phoneticPr fontId="3"/>
  </si>
  <si>
    <t>評価機関としての調査結果</t>
    <rPh sb="0" eb="2">
      <t>ヒョウカ</t>
    </rPh>
    <rPh sb="2" eb="4">
      <t>キカン</t>
    </rPh>
    <rPh sb="8" eb="10">
      <t>チョウサ</t>
    </rPh>
    <rPh sb="10" eb="12">
      <t>ケッカ</t>
    </rPh>
    <phoneticPr fontId="3"/>
  </si>
  <si>
    <t>《調査時に観察したさまざまな場面の中で、調査の視点に基づいて評価機関が選定した場面》</t>
    <phoneticPr fontId="3"/>
  </si>
  <si>
    <t>《選定した場面から評価機関が読み取った利用者の気持ちの変化》</t>
    <phoneticPr fontId="3"/>
  </si>
  <si>
    <t>「評価機関としての調査結果」に対する事業者のコメント</t>
    <rPh sb="1" eb="3">
      <t>ヒョウカ</t>
    </rPh>
    <rPh sb="3" eb="5">
      <t>キカン</t>
    </rPh>
    <rPh sb="9" eb="11">
      <t>チョウサ</t>
    </rPh>
    <rPh sb="11" eb="13">
      <t>ケッカ</t>
    </rPh>
    <rPh sb="15" eb="16">
      <t>タイ</t>
    </rPh>
    <rPh sb="18" eb="21">
      <t>ジギョウシャ</t>
    </rPh>
    <phoneticPr fontId="3"/>
  </si>
  <si>
    <t>利用者家族総数（世帯）</t>
    <rPh sb="3" eb="5">
      <t>カゾク</t>
    </rPh>
    <rPh sb="8" eb="10">
      <t>セタイ</t>
    </rPh>
    <phoneticPr fontId="3"/>
  </si>
  <si>
    <t>013</t>
    <phoneticPr fontId="3"/>
  </si>
  <si>
    <t>認知症対応型共同生活介護【認知症高齢者グループホーム】（介護予防含む）</t>
  </si>
  <si>
    <t>D</t>
  </si>
  <si>
    <t>利用者家族総数に対する回答者割合（％）</t>
    <phoneticPr fontId="3"/>
  </si>
  <si>
    <t>1．家族への情報提供はあるか</t>
  </si>
  <si>
    <t>2．事業所内の清掃、整理整頓は行き届いているか</t>
  </si>
  <si>
    <t>3．職員の接遇・態度は適切か</t>
  </si>
  <si>
    <t>4．病気やけがをした際の職員の対応は信頼できるか</t>
  </si>
  <si>
    <t>5．利用者同士のトラブルに関する対応は信頼できるか</t>
  </si>
  <si>
    <t>6．利用者の気持ちを尊重した対応がされているか</t>
  </si>
  <si>
    <t>7．利用者のプライバシーは守られているか</t>
  </si>
  <si>
    <t>8．個別の計画作成時に、利用者や家族の状況や要望を聞かれているか</t>
  </si>
  <si>
    <t>9．サービス内容や計画に関する職員の説明はわかりやすいか</t>
  </si>
  <si>
    <t>10．利用者の不満や要望は対応されているか</t>
  </si>
  <si>
    <t>11．外部の苦情窓口（行政や第三者委員等）にも相談できることを伝えられているか</t>
  </si>
  <si>
    <t/>
  </si>
  <si>
    <t>000</t>
    <phoneticPr fontId="3"/>
  </si>
  <si>
    <t>サービス情報の提供</t>
  </si>
  <si>
    <t>サブカテゴリー1</t>
  </si>
  <si>
    <t>評価項目1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</si>
  <si>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</si>
  <si>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</si>
  <si>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</si>
  <si>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</si>
  <si>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利用希望者等の問い合わせや見学の要望があった場合には、個別の状況に応じて対応している</t>
  </si>
  <si>
    <t>サブカテゴリー1の講評</t>
  </si>
  <si>
    <t>サービスの開始・終了時の対応</t>
  </si>
  <si>
    <t>サブカテゴリー2</t>
  </si>
  <si>
    <t>サービスの開始にあたり利用者等に説明し、同意を得ている</t>
  </si>
  <si>
    <t>1. サービスの開始にあたり、基本的ルール、重要事項等を利用者の状況に応じて説明している</t>
  </si>
  <si>
    <t>2. サービス内容や利用者負担金等について、利用者の同意を得るようにしている</t>
  </si>
  <si>
    <t>3. サービスに関する説明の際に、利用者や家族等の意向を確認し、記録化している</t>
  </si>
  <si>
    <t>評価項目2</t>
  </si>
  <si>
    <t>サービスの開始及び終了の際に、環境変化に対応できるよう支援を行っている</t>
  </si>
  <si>
    <t>1. サービス開始時に、利用者の支援に必要な個別事情や要望を決められた書式に記録し、把握している</t>
  </si>
  <si>
    <t>2. 利用開始直後には、利用者の不安やストレスが軽減されるように支援を行っている</t>
  </si>
  <si>
    <t>3. サービス利用前の生活をふまえた支援を行っている</t>
  </si>
  <si>
    <t>4. サービスの終了時には、利用者の不安を軽減し、支援の継続性に配慮した支援を行っている</t>
  </si>
  <si>
    <t>サブカテゴリー2の講評</t>
  </si>
  <si>
    <t>個別状況に応じた計画策定・記録</t>
  </si>
  <si>
    <t>サブカテゴリー3</t>
  </si>
  <si>
    <t>定められた手順に従ってアセスメントを行い、利用者の課題を個別のサービス場面ごとに明示している</t>
  </si>
  <si>
    <t>1. 利用者の心身状況や生活状況等を、組織が定めた統一した様式によって記録し、把握している</t>
  </si>
  <si>
    <t>2. 利用者一人ひとりのニーズや課題を明示する手続きを定め、記録している</t>
  </si>
  <si>
    <t>3. アセスメントの定期的見直しの時期と手順を定めている</t>
  </si>
  <si>
    <t>利用者等の希望と関係者の意見を取り入れた個別の介護計画を作成している</t>
  </si>
  <si>
    <t>1. 計画は、利用者の希望を尊重して作成、見直しをしている</t>
  </si>
  <si>
    <t>2. 計画は、見直しの時期・手順等の基準を定めたうえで、必要に応じて見直している</t>
  </si>
  <si>
    <t>3. 計画を緊急に変更する場合のしくみを整備している</t>
  </si>
  <si>
    <t>評価項目3</t>
  </si>
  <si>
    <t>利用者に関する記録が行われ、管理体制を確立している</t>
  </si>
  <si>
    <t>1. 利用者一人ひとりに関する必要な情報を記載するしくみがある</t>
  </si>
  <si>
    <t>2. 計画に沿った具体的な支援内容と、その結果利用者の状態がどのように推移したのかについて具体的に記録している</t>
  </si>
  <si>
    <t>評価項目4</t>
  </si>
  <si>
    <t>利用者の状況等に関する情報を職員間で共有化している</t>
  </si>
  <si>
    <t>1. 計画の内容や個人の記録を、支援を担当する職員すべてが共有し、活用している</t>
  </si>
  <si>
    <t>2. 申し送り・引継ぎ等により、利用者に変化があった場合の情報を職員間で共有化している</t>
  </si>
  <si>
    <t>サブカテゴリー3の講評</t>
  </si>
  <si>
    <t>プライバシーの保護等個人の尊厳の尊重</t>
  </si>
  <si>
    <t>サブカテゴリー5</t>
  </si>
  <si>
    <t>利用者のプライバシー保護を徹底している</t>
  </si>
  <si>
    <t>1. 利用者に関する情報（事項）を外部とやりとりする必要が生じた場合には、利用者の同意を得るようにしている</t>
  </si>
  <si>
    <t>2. 個人の所有物や個人宛文書の取り扱い、利用者のプライベートな空間への出入り等、日常の支援の中で、利用者のプライバシーに配慮した支援を行っている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</si>
  <si>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</si>
  <si>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</si>
  <si>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</si>
  <si>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</si>
  <si>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</si>
  <si>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</si>
  <si>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</si>
  <si>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</si>
  <si>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</si>
  <si>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</si>
  <si>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</si>
  <si>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</si>
  <si>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</si>
  <si>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</si>
  <si>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</si>
  <si>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サブカテゴリー4</t>
  </si>
  <si>
    <t>サービスの実施項目</t>
  </si>
  <si>
    <t>認知症対応型共同生活介護計画に基づいて自立生活が営めるよう支援を行っている</t>
  </si>
  <si>
    <t>1. 個別の認知症対応型共同生活介護計画に基づいて支援を行っている</t>
  </si>
  <si>
    <t>2. 利用者一人ひとりがその人らしく生活できるよう支援を行っている</t>
  </si>
  <si>
    <t>3. 関係職員が連携をとって、支援を行っている</t>
  </si>
  <si>
    <t>評価項目1の講評</t>
  </si>
  <si>
    <t>利用者の状態に応じて、日常生活に必要なさまざまな作業等を利用者が主体的に行うことができるよう支援を行っている</t>
  </si>
  <si>
    <t>1. 食事に関する一連の作業等利用者の生活場面では、利用者の主体性と能力を活かして支援を行っている</t>
  </si>
  <si>
    <t>2. 利用者一人ひとりに応じた生活への参加ができるよう工夫をしている</t>
  </si>
  <si>
    <t>3. 利用者の心身の状況に応じて、生活するうえで必要な支援（食事や入浴、排泄等）を行っている</t>
  </si>
  <si>
    <t>4. 各種手続きや買い物等日常生活に必要な事柄について、利用者本人による実施が困難な場合に代行している</t>
  </si>
  <si>
    <t>評価項目2の講評</t>
  </si>
  <si>
    <t>利用者の健康を維持するための支援を行っている</t>
  </si>
  <si>
    <t>1. 利用者の心身の状況に応じた健康管理を行っている</t>
  </si>
  <si>
    <t>2. 日常生活の中で、利用者一人ひとりの状態に応じて身体を動かす取り組みを工夫している</t>
  </si>
  <si>
    <t>3. 服薬管理は誤りがないようチェック体制の強化などしくみを整えている</t>
  </si>
  <si>
    <t>4. 利用者の体調変化時（発作等の急変を含む）に、医療機関等と速やかに連絡できる体制を整えている</t>
  </si>
  <si>
    <t>評価項目3の講評</t>
  </si>
  <si>
    <t>共同生活が楽しく快適になるよう工夫している</t>
  </si>
  <si>
    <t>1. 利用者がお互いに関わり合いながら楽しく生活することができるよう支援を行っている</t>
  </si>
  <si>
    <t>2. 事業所での生活は、他の利用者への迷惑や健康面に影響を及ぼさない範囲で、利用者の意思が尊重されている</t>
  </si>
  <si>
    <t>3. 居室や食堂などの共用スペースは、利用者の安全性や快適性に配慮したものとなっている</t>
  </si>
  <si>
    <t>評価項目4の講評</t>
  </si>
  <si>
    <t>事業所と家族等との交流・連携を図っている</t>
  </si>
  <si>
    <t>評価項目5</t>
  </si>
  <si>
    <t>1. 家族や利用者の意向を考慮して、家族等が参加できる事業所の行事を実施している</t>
  </si>
  <si>
    <t>2. 利用者の日常の様子を定期的に家族に知らせている</t>
  </si>
  <si>
    <t>3. 家族等が事業所等に対し、意見や要望を表せる機会を設け、それらを活かした支援を行っている</t>
  </si>
  <si>
    <t>4. 重度化した場合や終末期に備え、あらかじめ本人や家族等と話し合い、事業所でできることを説明しながら、方針を共有している</t>
  </si>
  <si>
    <t>評価項目5の講評</t>
  </si>
  <si>
    <t>利用者が地域で暮らし続けるため、地域と連携して支援を行っている</t>
  </si>
  <si>
    <t>評価項目6</t>
  </si>
  <si>
    <t>1. 地域の情報等を収集し、利用者の状況に応じて提供している</t>
  </si>
  <si>
    <t>2. 利用者が地域のさまざまな資源を利用するための支援を行っている</t>
  </si>
  <si>
    <t>3. 利用者が地域とつながりながら暮らし続けられるよう、事業所が利用者と共に地域の一員として日常的に交流している</t>
  </si>
  <si>
    <t>4. 運営推進会議で話し合われた意見を活かして支援を行っている</t>
  </si>
  <si>
    <t>5. 区市町村や地域包括支援センターと日頃から連絡を取り、協力関係を築きながら支援を行っている</t>
  </si>
  <si>
    <t>評価項目6の講評</t>
  </si>
  <si>
    <t>利用者保護に関する項目</t>
  </si>
  <si>
    <t>標準項目実施状況</t>
    <phoneticPr fontId="3"/>
  </si>
  <si>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</si>
  <si>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</si>
  <si>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</si>
  <si>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</si>
  <si>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</si>
  <si>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</si>
  <si>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</si>
  <si>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</si>
  <si>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</si>
  <si>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</si>
  <si>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</si>
  <si>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</si>
  <si>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r>
      <t>利用者保護の講評（※利用者保護の内容から</t>
    </r>
    <r>
      <rPr>
        <b/>
        <sz val="11"/>
        <color indexed="10"/>
        <rFont val="ＭＳ Ｐゴシック"/>
        <family val="3"/>
        <charset val="128"/>
      </rPr>
      <t>３つ（必須）</t>
    </r>
    <r>
      <rPr>
        <sz val="11"/>
        <rFont val="ＭＳ Ｐゴシック"/>
        <family val="3"/>
        <charset val="128"/>
      </rPr>
      <t>記載してください）</t>
    </r>
  </si>
  <si>
    <t>6-1-1</t>
  </si>
  <si>
    <t>016</t>
  </si>
  <si>
    <t>00541</t>
  </si>
  <si>
    <t>16601</t>
  </si>
  <si>
    <t>6-2-1</t>
  </si>
  <si>
    <t>00542</t>
  </si>
  <si>
    <t>16602</t>
  </si>
  <si>
    <t>6-2-2</t>
  </si>
  <si>
    <t>16603</t>
  </si>
  <si>
    <t>6-3-1</t>
  </si>
  <si>
    <t>00543</t>
  </si>
  <si>
    <t>16604</t>
  </si>
  <si>
    <t>6-3-2</t>
  </si>
  <si>
    <t>16605</t>
  </si>
  <si>
    <t>6-3-3</t>
  </si>
  <si>
    <t>16606</t>
  </si>
  <si>
    <t>6-3-4</t>
  </si>
  <si>
    <t>16607</t>
  </si>
  <si>
    <t>6-5-1</t>
  </si>
  <si>
    <t>00544</t>
  </si>
  <si>
    <t>16614</t>
  </si>
  <si>
    <t>6-5-2</t>
  </si>
  <si>
    <t>16615</t>
  </si>
  <si>
    <t>6-6-1</t>
  </si>
  <si>
    <t>00545</t>
  </si>
  <si>
    <t>16616</t>
  </si>
  <si>
    <t>6-6-2</t>
  </si>
  <si>
    <t>16617</t>
  </si>
  <si>
    <t>6-4-1</t>
  </si>
  <si>
    <t>00238</t>
  </si>
  <si>
    <t>16608</t>
  </si>
  <si>
    <t>6-4-2</t>
  </si>
  <si>
    <t>16609</t>
  </si>
  <si>
    <t>6-4-3</t>
  </si>
  <si>
    <t>16610</t>
  </si>
  <si>
    <t>6-4-4</t>
  </si>
  <si>
    <t>16611</t>
  </si>
  <si>
    <t>6-4-5</t>
  </si>
  <si>
    <t>16612</t>
  </si>
  <si>
    <t>6-4-6</t>
  </si>
  <si>
    <t>16613</t>
  </si>
  <si>
    <t>利用者保護（1）</t>
  </si>
  <si>
    <t>999</t>
  </si>
  <si>
    <t>99999</t>
  </si>
  <si>
    <t>17462</t>
  </si>
  <si>
    <t>利用者保護（2）</t>
  </si>
  <si>
    <t>17463</t>
  </si>
  <si>
    <t>利用者保護（3）</t>
  </si>
  <si>
    <t>17464</t>
  </si>
  <si>
    <t>令和5年度</t>
    <phoneticPr fontId="3"/>
  </si>
  <si>
    <t>2023</t>
    <phoneticPr fontId="3"/>
  </si>
  <si>
    <t>令和5年度</t>
  </si>
  <si>
    <t>利用者調査については、家族等へのアンケート調査と場面観察調査を行った。</t>
    <rPh sb="11" eb="14">
      <t>カゾクトウ</t>
    </rPh>
    <rPh sb="24" eb="30">
      <t>バメンカンサツチョウサ</t>
    </rPh>
    <rPh sb="31" eb="32">
      <t>オコナ</t>
    </rPh>
    <phoneticPr fontId="3"/>
  </si>
  <si>
    <t>176-0001</t>
    <phoneticPr fontId="3"/>
  </si>
  <si>
    <t>東京都練馬区練馬1-20-2</t>
    <rPh sb="0" eb="8">
      <t>トウキョウトネリマクネリマ</t>
    </rPh>
    <phoneticPr fontId="3"/>
  </si>
  <si>
    <t>株式会社日本生活介護</t>
    <rPh sb="0" eb="10">
      <t>カブシキカイシャニホンセイカツカイゴ</t>
    </rPh>
    <phoneticPr fontId="3"/>
  </si>
  <si>
    <t>02</t>
    <phoneticPr fontId="3"/>
  </si>
  <si>
    <t>015</t>
    <phoneticPr fontId="3"/>
  </si>
  <si>
    <t>03-3991-8440</t>
    <phoneticPr fontId="3"/>
  </si>
  <si>
    <t>佐藤　義夫</t>
    <rPh sb="0" eb="2">
      <t>サトウ</t>
    </rPh>
    <rPh sb="3" eb="5">
      <t>ヨシオ</t>
    </rPh>
    <phoneticPr fontId="3"/>
  </si>
  <si>
    <t>優っくりグループホーム板橋栄町</t>
    <rPh sb="11" eb="13">
      <t>イタバシ</t>
    </rPh>
    <rPh sb="13" eb="15">
      <t>サカエチョウ</t>
    </rPh>
    <phoneticPr fontId="3"/>
  </si>
  <si>
    <t xml:space="preserve">アンケート調査の対象：家族等全世帯
場面観察調査の対象：利用者
</t>
    <rPh sb="5" eb="7">
      <t>チョウサ</t>
    </rPh>
    <rPh sb="8" eb="10">
      <t>タイショウ</t>
    </rPh>
    <rPh sb="11" eb="14">
      <t>カゾクトウ</t>
    </rPh>
    <rPh sb="14" eb="17">
      <t>ゼンセタイ</t>
    </rPh>
    <rPh sb="18" eb="20">
      <t>バメン</t>
    </rPh>
    <rPh sb="25" eb="27">
      <t>タイショウ</t>
    </rPh>
    <rPh sb="28" eb="31">
      <t>リヨウシャ</t>
    </rPh>
    <phoneticPr fontId="3"/>
  </si>
  <si>
    <t>家族に対しては、事業所から調査票を郵送し、記入後は返信用封筒に入れ、直接評価機関へ返送してもらった。
利用者に対しては、場面観察調査を行い、食事・外出・日中の様子などを観察した。</t>
    <rPh sb="0" eb="2">
      <t>カゾク</t>
    </rPh>
    <rPh sb="3" eb="4">
      <t>タイ</t>
    </rPh>
    <rPh sb="8" eb="11">
      <t>ジギョウショ</t>
    </rPh>
    <rPh sb="13" eb="16">
      <t>チョウサヒョウ</t>
    </rPh>
    <rPh sb="17" eb="19">
      <t>ユウソウ</t>
    </rPh>
    <rPh sb="21" eb="24">
      <t>キニュウゴ</t>
    </rPh>
    <rPh sb="51" eb="54">
      <t>リヨウシャ</t>
    </rPh>
    <rPh sb="55" eb="56">
      <t>タイ</t>
    </rPh>
    <rPh sb="60" eb="62">
      <t>バメン</t>
    </rPh>
    <rPh sb="62" eb="64">
      <t>カンサツ</t>
    </rPh>
    <rPh sb="64" eb="66">
      <t>チョウサ</t>
    </rPh>
    <rPh sb="67" eb="68">
      <t>オコナ</t>
    </rPh>
    <rPh sb="70" eb="72">
      <t>ショクジ</t>
    </rPh>
    <rPh sb="73" eb="75">
      <t>ガイシュツ</t>
    </rPh>
    <rPh sb="76" eb="78">
      <t>ニッチュウ</t>
    </rPh>
    <rPh sb="79" eb="81">
      <t>ヨウス</t>
    </rPh>
    <rPh sb="84" eb="86">
      <t>カンサツ</t>
    </rPh>
    <phoneticPr fontId="3"/>
  </si>
  <si>
    <t>173-0015</t>
    <phoneticPr fontId="3"/>
  </si>
  <si>
    <t>東京都板橋区栄町35番10号</t>
    <phoneticPr fontId="3"/>
  </si>
  <si>
    <t xml:space="preserve">03-6905-6526 </t>
    <phoneticPr fontId="3"/>
  </si>
  <si>
    <t>1391901095</t>
    <phoneticPr fontId="3"/>
  </si>
  <si>
    <t>H2201003</t>
    <phoneticPr fontId="3"/>
  </si>
  <si>
    <t>久慈　郁子</t>
    <rPh sb="0" eb="2">
      <t>クジ</t>
    </rPh>
    <phoneticPr fontId="3"/>
  </si>
  <si>
    <t>玉腰　宏之</t>
    <rPh sb="0" eb="2">
      <t>タマコシ</t>
    </rPh>
    <phoneticPr fontId="3"/>
  </si>
  <si>
    <t>H2001088</t>
    <phoneticPr fontId="3"/>
  </si>
  <si>
    <t>6名が「はい」、9名が「どちらともいえない」、2名が「いいえ」と回答している。
「家族から質問すると丁寧に説明してくれるが、ホームからの発信はあまりない」「訪問したときに職員から様子を聞きたい」などのコメントがあがっている。</t>
    <rPh sb="1" eb="2">
      <t>メイ</t>
    </rPh>
    <rPh sb="9" eb="10">
      <t>メイ</t>
    </rPh>
    <rPh sb="24" eb="25">
      <t>メイ</t>
    </rPh>
    <rPh sb="32" eb="34">
      <t>カイトウ</t>
    </rPh>
    <rPh sb="41" eb="43">
      <t>カゾク</t>
    </rPh>
    <rPh sb="45" eb="47">
      <t>シツモン</t>
    </rPh>
    <rPh sb="50" eb="52">
      <t>テイネイ</t>
    </rPh>
    <rPh sb="53" eb="55">
      <t>セツメイ</t>
    </rPh>
    <rPh sb="68" eb="70">
      <t>ハッシン</t>
    </rPh>
    <rPh sb="78" eb="80">
      <t>ホウモン</t>
    </rPh>
    <rPh sb="85" eb="87">
      <t>ショクイン</t>
    </rPh>
    <rPh sb="89" eb="91">
      <t>ヨウス</t>
    </rPh>
    <rPh sb="92" eb="93">
      <t>キ</t>
    </rPh>
    <phoneticPr fontId="3"/>
  </si>
  <si>
    <t>16名が「はい」、1名が「どちらともいえない」と回答している。
「個室の床の埃が気になることもある」などのコメントがあがっている。</t>
    <rPh sb="2" eb="3">
      <t>メイ</t>
    </rPh>
    <rPh sb="10" eb="11">
      <t>メイ</t>
    </rPh>
    <rPh sb="24" eb="26">
      <t>カイトウ</t>
    </rPh>
    <rPh sb="33" eb="35">
      <t>コシツ</t>
    </rPh>
    <rPh sb="36" eb="37">
      <t>ユカ</t>
    </rPh>
    <rPh sb="38" eb="39">
      <t>ホコリ</t>
    </rPh>
    <rPh sb="40" eb="41">
      <t>キ</t>
    </rPh>
    <phoneticPr fontId="3"/>
  </si>
  <si>
    <t>回答者全員が「はい」と回答している。
「とても感じよく、親切」などのコメントがあがっている。</t>
    <rPh sb="0" eb="5">
      <t>カイトウシャゼンイン</t>
    </rPh>
    <rPh sb="11" eb="13">
      <t>カイトウ</t>
    </rPh>
    <rPh sb="23" eb="24">
      <t>カン</t>
    </rPh>
    <rPh sb="28" eb="30">
      <t>シンセツ</t>
    </rPh>
    <phoneticPr fontId="3"/>
  </si>
  <si>
    <t>10名が「はい」、2名が「どちらともいえない」と回答している。
「トラブルがあった際は対応してくれ、その後も見守ってくれている」などのコメントがあがっている。</t>
    <rPh sb="2" eb="3">
      <t>メイ</t>
    </rPh>
    <rPh sb="10" eb="11">
      <t>メイ</t>
    </rPh>
    <rPh sb="24" eb="26">
      <t>カイトウ</t>
    </rPh>
    <rPh sb="41" eb="42">
      <t>サイ</t>
    </rPh>
    <rPh sb="43" eb="45">
      <t>タイオウ</t>
    </rPh>
    <rPh sb="52" eb="53">
      <t>ゴ</t>
    </rPh>
    <rPh sb="54" eb="56">
      <t>ミマモ</t>
    </rPh>
    <phoneticPr fontId="3"/>
  </si>
  <si>
    <t>14名が「はい」、3名が「どちらともいえない」と回答している。
「いつも対応が優しい」などのコメントがあがっている。</t>
    <rPh sb="2" eb="3">
      <t>メイ</t>
    </rPh>
    <rPh sb="10" eb="11">
      <t>メイ</t>
    </rPh>
    <rPh sb="24" eb="26">
      <t>カイトウ</t>
    </rPh>
    <rPh sb="36" eb="38">
      <t>タイオウ</t>
    </rPh>
    <rPh sb="39" eb="40">
      <t>ヤサ</t>
    </rPh>
    <phoneticPr fontId="3"/>
  </si>
  <si>
    <t>14名が「はい」、3名が「どちらともいえない」と回答している。
特に、コメントは見られなかった。</t>
    <rPh sb="2" eb="3">
      <t>メイ</t>
    </rPh>
    <rPh sb="10" eb="11">
      <t>メイ</t>
    </rPh>
    <rPh sb="24" eb="26">
      <t>カイトウ</t>
    </rPh>
    <rPh sb="32" eb="33">
      <t>トク</t>
    </rPh>
    <rPh sb="40" eb="41">
      <t>ミ</t>
    </rPh>
    <phoneticPr fontId="3"/>
  </si>
  <si>
    <t>10名が「はい」、6名が「どちらともいえない」と回答している。
「わかりやすく説明してくれる」「入所のときにもらっただけなので、よくわからない」などのコメントがあがっている。</t>
    <rPh sb="2" eb="3">
      <t>メイ</t>
    </rPh>
    <rPh sb="10" eb="11">
      <t>メイ</t>
    </rPh>
    <rPh sb="24" eb="26">
      <t>カイトウ</t>
    </rPh>
    <rPh sb="39" eb="41">
      <t>セツメイ</t>
    </rPh>
    <rPh sb="48" eb="50">
      <t>ニュウショ</t>
    </rPh>
    <phoneticPr fontId="3"/>
  </si>
  <si>
    <t>11名が「はい」、5名が「どちらともいえない」と回答している。
「わかりやすい」とのコメントがあがっている。</t>
    <rPh sb="2" eb="3">
      <t>メイ</t>
    </rPh>
    <rPh sb="10" eb="11">
      <t>メイ</t>
    </rPh>
    <rPh sb="24" eb="26">
      <t>カイトウ</t>
    </rPh>
    <phoneticPr fontId="3"/>
  </si>
  <si>
    <t>14名が「はい」、2名が「どちらともいえない」と回答している。
特に、コメントは見られなかった。</t>
    <rPh sb="2" eb="3">
      <t>メイ</t>
    </rPh>
    <rPh sb="10" eb="11">
      <t>メイ</t>
    </rPh>
    <rPh sb="24" eb="26">
      <t>カイトウ</t>
    </rPh>
    <rPh sb="32" eb="33">
      <t>トク</t>
    </rPh>
    <rPh sb="40" eb="41">
      <t>ミ</t>
    </rPh>
    <phoneticPr fontId="3"/>
  </si>
  <si>
    <t>9名が「はい」、6名が「どちらともいえない」、1名が「いいえ」と回答している。
「契約する際に聞いたような気もする」などのコメントがあがっている。</t>
    <rPh sb="1" eb="2">
      <t>メイ</t>
    </rPh>
    <rPh sb="9" eb="10">
      <t>メイ</t>
    </rPh>
    <rPh sb="24" eb="25">
      <t>メイ</t>
    </rPh>
    <rPh sb="32" eb="34">
      <t>カイトウ</t>
    </rPh>
    <rPh sb="41" eb="43">
      <t>ケイヤク</t>
    </rPh>
    <rPh sb="45" eb="46">
      <t>サイ</t>
    </rPh>
    <rPh sb="47" eb="48">
      <t>キ</t>
    </rPh>
    <rPh sb="53" eb="54">
      <t>キ</t>
    </rPh>
    <phoneticPr fontId="3"/>
  </si>
  <si>
    <t>16名が「はい」、1名が「どちらともいえない」と回答している。
「病気のときは毎日電話連絡をくれ感謝している」などのコメントがあがっている。</t>
    <rPh sb="2" eb="3">
      <t>メイ</t>
    </rPh>
    <rPh sb="10" eb="11">
      <t>メイ</t>
    </rPh>
    <rPh sb="24" eb="26">
      <t>カイトウ</t>
    </rPh>
    <rPh sb="33" eb="35">
      <t>ビョウキ</t>
    </rPh>
    <rPh sb="39" eb="41">
      <t>マイニチ</t>
    </rPh>
    <rPh sb="41" eb="45">
      <t>デンワレンラク</t>
    </rPh>
    <rPh sb="48" eb="50">
      <t>カンシャ</t>
    </rPh>
    <phoneticPr fontId="3"/>
  </si>
  <si>
    <t xml:space="preserve">調査対象27名のうち、17名から回答を得ることができた。満足度の高い項目として、「職員の接遇・態度は適切か」「業所内の清掃、整理整頓は行き届いているか」「利用者の気持ちを尊重した対応がされているか」「利用者のプライバシーは守られているか」「利用者の不満や要望は対応されているか」などがあげられる。
総合的な満足度では、17名全員が「大変満足、満足」と回答している。また、「職員は一生懸命、丁寧に対応してくれ感謝している」「職員間の情報共有や、家族への連絡体制をもう少し整えてほしい」「職員が忙しそうで、話がしづらい」などのコメントがあがっている。
</t>
    <rPh sb="0" eb="4">
      <t>チョウサタイショウ</t>
    </rPh>
    <rPh sb="6" eb="7">
      <t>メイ</t>
    </rPh>
    <rPh sb="13" eb="14">
      <t>メイ</t>
    </rPh>
    <rPh sb="16" eb="18">
      <t>カイトウ</t>
    </rPh>
    <rPh sb="19" eb="20">
      <t>エ</t>
    </rPh>
    <rPh sb="28" eb="31">
      <t>マンゾクド</t>
    </rPh>
    <rPh sb="32" eb="33">
      <t>タカ</t>
    </rPh>
    <rPh sb="34" eb="36">
      <t>コウモク</t>
    </rPh>
    <rPh sb="161" eb="162">
      <t>メイ</t>
    </rPh>
    <rPh sb="162" eb="164">
      <t>ゼンイン</t>
    </rPh>
    <rPh sb="166" eb="170">
      <t>タイヘンマンゾク</t>
    </rPh>
    <rPh sb="171" eb="173">
      <t>マンゾク</t>
    </rPh>
    <rPh sb="175" eb="177">
      <t>カイトウ</t>
    </rPh>
    <rPh sb="186" eb="188">
      <t>ショクイン</t>
    </rPh>
    <rPh sb="189" eb="193">
      <t>イッショウケンメイ</t>
    </rPh>
    <rPh sb="194" eb="196">
      <t>テイネイ</t>
    </rPh>
    <rPh sb="197" eb="199">
      <t>タイオウ</t>
    </rPh>
    <rPh sb="203" eb="205">
      <t>カンシャ</t>
    </rPh>
    <rPh sb="211" eb="214">
      <t>ショクインカン</t>
    </rPh>
    <rPh sb="215" eb="219">
      <t>ジョウホウキョウユウ</t>
    </rPh>
    <rPh sb="221" eb="223">
      <t>カゾク</t>
    </rPh>
    <rPh sb="225" eb="227">
      <t>レンラク</t>
    </rPh>
    <rPh sb="227" eb="229">
      <t>タイセイ</t>
    </rPh>
    <rPh sb="232" eb="233">
      <t>スコ</t>
    </rPh>
    <rPh sb="234" eb="235">
      <t>トトノ</t>
    </rPh>
    <rPh sb="242" eb="244">
      <t>ショクイン</t>
    </rPh>
    <rPh sb="245" eb="246">
      <t>イソガ</t>
    </rPh>
    <rPh sb="251" eb="252">
      <t>ハナシ</t>
    </rPh>
    <rPh sb="261" eb="264">
      <t>ソウゴウテキ</t>
    </rPh>
    <rPh sb="265" eb="268">
      <t>マンゾクド</t>
    </rPh>
    <phoneticPr fontId="3"/>
  </si>
  <si>
    <t>支配人　高田　寛行</t>
    <rPh sb="0" eb="3">
      <t>シハイニン</t>
    </rPh>
    <phoneticPr fontId="3"/>
  </si>
  <si>
    <t>１)地域の人々が育つことで、生活が革新する</t>
    <phoneticPr fontId="3"/>
  </si>
  <si>
    <t>当たり前のことを当たり前にできる職員</t>
    <phoneticPr fontId="3"/>
  </si>
  <si>
    <t>チームワークを大切に、個々の力を結集してワンチームとして支援に取り組む</t>
    <phoneticPr fontId="3"/>
  </si>
  <si>
    <t>井上　和男</t>
    <phoneticPr fontId="3"/>
  </si>
  <si>
    <t>H2001039</t>
    <phoneticPr fontId="3"/>
  </si>
  <si>
    <t>毎週看護師が訪問する等、利用者に合わせた健康管理を行っている</t>
    <rPh sb="0" eb="2">
      <t>マイシュウ</t>
    </rPh>
    <rPh sb="2" eb="5">
      <t>カンゴシ</t>
    </rPh>
    <rPh sb="6" eb="8">
      <t>ホウモン</t>
    </rPh>
    <rPh sb="10" eb="11">
      <t>トウ</t>
    </rPh>
    <rPh sb="12" eb="15">
      <t>リヨウシャ</t>
    </rPh>
    <rPh sb="16" eb="17">
      <t>ア</t>
    </rPh>
    <rPh sb="20" eb="22">
      <t>ケンコウ</t>
    </rPh>
    <rPh sb="22" eb="24">
      <t>カンリ</t>
    </rPh>
    <rPh sb="25" eb="26">
      <t>オコナ</t>
    </rPh>
    <phoneticPr fontId="3"/>
  </si>
  <si>
    <t>誤薬が発生しないように、服薬管理体制を徹底している</t>
    <rPh sb="0" eb="2">
      <t>ゴヤク</t>
    </rPh>
    <rPh sb="1" eb="2">
      <t>クスリ</t>
    </rPh>
    <rPh sb="3" eb="5">
      <t>ハッセイ</t>
    </rPh>
    <rPh sb="12" eb="14">
      <t>フクヤク</t>
    </rPh>
    <rPh sb="14" eb="16">
      <t>カンリ</t>
    </rPh>
    <rPh sb="16" eb="18">
      <t>タイセイ</t>
    </rPh>
    <rPh sb="19" eb="21">
      <t>テッテイ</t>
    </rPh>
    <phoneticPr fontId="3"/>
  </si>
  <si>
    <t>利用者が地域の一員と感じられるように取り組んでいる</t>
    <rPh sb="0" eb="3">
      <t>リヨウシャ</t>
    </rPh>
    <rPh sb="4" eb="6">
      <t>チイキ</t>
    </rPh>
    <rPh sb="7" eb="9">
      <t>イチイン</t>
    </rPh>
    <rPh sb="10" eb="11">
      <t>カン</t>
    </rPh>
    <rPh sb="18" eb="19">
      <t>ト</t>
    </rPh>
    <rPh sb="20" eb="21">
      <t>ク</t>
    </rPh>
    <phoneticPr fontId="3"/>
  </si>
  <si>
    <t>事業所連絡会や地域連絡会等を通してネットワーク構築を目指している</t>
    <rPh sb="0" eb="3">
      <t>ジギョウショ</t>
    </rPh>
    <rPh sb="3" eb="6">
      <t>レンラクカイ</t>
    </rPh>
    <rPh sb="7" eb="9">
      <t>チイキ</t>
    </rPh>
    <rPh sb="9" eb="12">
      <t>レンラクカイ</t>
    </rPh>
    <rPh sb="12" eb="13">
      <t>トウ</t>
    </rPh>
    <rPh sb="14" eb="15">
      <t>トオ</t>
    </rPh>
    <rPh sb="23" eb="25">
      <t>コウチク</t>
    </rPh>
    <rPh sb="26" eb="28">
      <t>メザ</t>
    </rPh>
    <phoneticPr fontId="3"/>
  </si>
  <si>
    <t>様々なイベントを企画し、利用者と地域の交流を進めている</t>
    <rPh sb="0" eb="2">
      <t>サマザマ</t>
    </rPh>
    <rPh sb="8" eb="10">
      <t>キカク</t>
    </rPh>
    <rPh sb="12" eb="15">
      <t>リヨウシャ</t>
    </rPh>
    <rPh sb="16" eb="18">
      <t>チイキ</t>
    </rPh>
    <rPh sb="19" eb="21">
      <t>コウリュウ</t>
    </rPh>
    <rPh sb="22" eb="23">
      <t>スス</t>
    </rPh>
    <phoneticPr fontId="3"/>
  </si>
  <si>
    <t>当ホームは令和5年4月に開設している。医療センターが隣にあるため、利用者・家族にとって安心できる場所として、開設前より地域から関心を持たれていた。開設後、3ユニット全てがすぐに満床となっている。満床ということもあり、ホーム入り口のパンフレットケースには、パンフレットを入れていないが、常にブログを更新し、情報を外部に発信している。また、チラシを作成しており、グループホームについて、わかりやすく説明している。利用希望者が不安なく入所できるよう、食事風景、調理参加、趣味活動、居室や生活の場所を写真で紹介している。</t>
  </si>
  <si>
    <t>開設前よりホームに対する地域の関心が高く、ブログを通じて情報を発信している</t>
    <rPh sb="0" eb="3">
      <t>カイセツマエ</t>
    </rPh>
    <rPh sb="9" eb="10">
      <t>タイ</t>
    </rPh>
    <rPh sb="12" eb="14">
      <t>チイキ</t>
    </rPh>
    <rPh sb="15" eb="17">
      <t>カンシン</t>
    </rPh>
    <rPh sb="18" eb="19">
      <t>タカ</t>
    </rPh>
    <rPh sb="25" eb="26">
      <t>ツウ</t>
    </rPh>
    <rPh sb="28" eb="30">
      <t>ジョウホウ</t>
    </rPh>
    <rPh sb="31" eb="33">
      <t>ハッシン</t>
    </rPh>
    <phoneticPr fontId="3"/>
  </si>
  <si>
    <t>ハートぺージにホームの情報を掲載し、広く周知を図っている。また、希望利用者からの問い合わせや、見学の要望にも応じている。見学希望があった場合には、見学申込書に見学希望日時、見学時の希望、問い合わせなど記入してもらっている。詳細な個別の状況や、問い合わせに関しては電話で対応している。利用者の特性は入所のための利用者アセスメントシートを活用して把握している。利用者の状態、生活歴、関心のあること、家族の要望などを聞き取り、記載している。</t>
    <rPh sb="11" eb="13">
      <t>ジョウホウ</t>
    </rPh>
    <rPh sb="14" eb="16">
      <t>ケイサイ</t>
    </rPh>
    <rPh sb="18" eb="19">
      <t>ヒロ</t>
    </rPh>
    <rPh sb="20" eb="22">
      <t>シュウチ</t>
    </rPh>
    <rPh sb="23" eb="24">
      <t>ハカ</t>
    </rPh>
    <rPh sb="68" eb="70">
      <t>バアイ</t>
    </rPh>
    <rPh sb="134" eb="136">
      <t>タイオウ</t>
    </rPh>
    <rPh sb="167" eb="169">
      <t>カツヨウ</t>
    </rPh>
    <rPh sb="171" eb="173">
      <t>ハアク</t>
    </rPh>
    <rPh sb="182" eb="184">
      <t>ジョウタイ</t>
    </rPh>
    <rPh sb="200" eb="202">
      <t>ヨウボウ</t>
    </rPh>
    <rPh sb="205" eb="206">
      <t>キ</t>
    </rPh>
    <rPh sb="207" eb="208">
      <t>ト</t>
    </rPh>
    <phoneticPr fontId="3"/>
  </si>
  <si>
    <t>利用希望者の見学を受け入れており、問い合わせにも対応している</t>
    <rPh sb="0" eb="5">
      <t>リヨウキボウシャ</t>
    </rPh>
    <rPh sb="6" eb="8">
      <t>ケンガク</t>
    </rPh>
    <rPh sb="9" eb="10">
      <t>ウ</t>
    </rPh>
    <rPh sb="11" eb="12">
      <t>イ</t>
    </rPh>
    <rPh sb="17" eb="18">
      <t>ト</t>
    </rPh>
    <rPh sb="19" eb="20">
      <t>ア</t>
    </rPh>
    <rPh sb="24" eb="26">
      <t>タイオウ</t>
    </rPh>
    <phoneticPr fontId="3"/>
  </si>
  <si>
    <t>契約書、重要事項説明書、チェックシートで説明し、利用開始前に同意を得ている</t>
    <rPh sb="0" eb="3">
      <t>ケイヤクショ</t>
    </rPh>
    <rPh sb="4" eb="8">
      <t>ジュウヨウジコウ</t>
    </rPh>
    <rPh sb="8" eb="10">
      <t>セツメイ</t>
    </rPh>
    <rPh sb="10" eb="11">
      <t>ショ</t>
    </rPh>
    <rPh sb="20" eb="22">
      <t>セツメイ</t>
    </rPh>
    <rPh sb="24" eb="28">
      <t>リヨウカイシ</t>
    </rPh>
    <rPh sb="28" eb="29">
      <t>マエ</t>
    </rPh>
    <rPh sb="30" eb="32">
      <t>ドウイ</t>
    </rPh>
    <rPh sb="33" eb="34">
      <t>エ</t>
    </rPh>
    <phoneticPr fontId="3"/>
  </si>
  <si>
    <t>利用者の個別事情や要望を記録し、電子データで職員間で共有している</t>
    <rPh sb="0" eb="3">
      <t>リヨウシャ</t>
    </rPh>
    <rPh sb="4" eb="6">
      <t>コベツ</t>
    </rPh>
    <rPh sb="6" eb="8">
      <t>ジジョウ</t>
    </rPh>
    <rPh sb="9" eb="11">
      <t>ヨウボウ</t>
    </rPh>
    <rPh sb="12" eb="14">
      <t>キロク</t>
    </rPh>
    <rPh sb="16" eb="18">
      <t>デンシ</t>
    </rPh>
    <rPh sb="22" eb="24">
      <t>ショクイン</t>
    </rPh>
    <rPh sb="24" eb="25">
      <t>カン</t>
    </rPh>
    <rPh sb="26" eb="28">
      <t>キョウユウ</t>
    </rPh>
    <phoneticPr fontId="3"/>
  </si>
  <si>
    <t>入居面談の際に、契約書・重要事項説明書・チェックシートを用いて、重要事項、緊急時対応、基本的ルール等について説明を行い、利用者及び家族から同意を得ている。チェックシートを参考にしながら、利用者及び家族に一つ一つ丁寧に説明している。説明漏れがないよう、チェック欄にチェックを入れながら行っている。利用負担金についてもサービス開始前に説明を行っているが、その後、家族から料金についての問い合わせがあれば、再度丁寧に説明している。</t>
    <rPh sb="0" eb="2">
      <t>ニュウキョ</t>
    </rPh>
    <rPh sb="5" eb="6">
      <t>サイ</t>
    </rPh>
    <rPh sb="72" eb="73">
      <t>エ</t>
    </rPh>
    <rPh sb="85" eb="87">
      <t>サンコウ</t>
    </rPh>
    <rPh sb="101" eb="102">
      <t>ヒト</t>
    </rPh>
    <rPh sb="103" eb="104">
      <t>ヒト</t>
    </rPh>
    <rPh sb="105" eb="107">
      <t>テイネイ</t>
    </rPh>
    <rPh sb="147" eb="149">
      <t>リヨウ</t>
    </rPh>
    <rPh sb="149" eb="152">
      <t>フタンキン</t>
    </rPh>
    <rPh sb="161" eb="163">
      <t>カイシ</t>
    </rPh>
    <rPh sb="163" eb="164">
      <t>マエ</t>
    </rPh>
    <rPh sb="165" eb="167">
      <t>セツメイ</t>
    </rPh>
    <rPh sb="168" eb="169">
      <t>オコナ</t>
    </rPh>
    <rPh sb="177" eb="178">
      <t>ゴ</t>
    </rPh>
    <rPh sb="179" eb="181">
      <t>カゾク</t>
    </rPh>
    <rPh sb="183" eb="185">
      <t>リョウキン</t>
    </rPh>
    <rPh sb="190" eb="191">
      <t>ト</t>
    </rPh>
    <rPh sb="192" eb="193">
      <t>ア</t>
    </rPh>
    <rPh sb="200" eb="202">
      <t>サイド</t>
    </rPh>
    <rPh sb="202" eb="204">
      <t>テイネイ</t>
    </rPh>
    <rPh sb="205" eb="207">
      <t>セツメイ</t>
    </rPh>
    <phoneticPr fontId="3"/>
  </si>
  <si>
    <t>入居している利用者の情報は、すべて電子データで管理されている。全職員がもっているタブレットで、いつでも、どこでも情報を確認できるようにしている。個々の利用者のアセスメント・経過記録・支援の内容などが確認できるようになっている。全社員に必須で伝達する事項は、タブレットを開いた時に必ず確認できるようになっており、情報を確実に共有できるようにしている。</t>
    <rPh sb="0" eb="2">
      <t>ニュウキョ</t>
    </rPh>
    <rPh sb="6" eb="9">
      <t>リヨウシャ</t>
    </rPh>
    <rPh sb="10" eb="12">
      <t>ジョウホウ</t>
    </rPh>
    <rPh sb="17" eb="19">
      <t>デンシ</t>
    </rPh>
    <rPh sb="23" eb="25">
      <t>カンリ</t>
    </rPh>
    <rPh sb="31" eb="34">
      <t>ゼンショクイン</t>
    </rPh>
    <rPh sb="56" eb="58">
      <t>ジョウホウ</t>
    </rPh>
    <rPh sb="59" eb="61">
      <t>カクニン</t>
    </rPh>
    <rPh sb="72" eb="74">
      <t>ココ</t>
    </rPh>
    <rPh sb="75" eb="78">
      <t>リヨウシャ</t>
    </rPh>
    <rPh sb="86" eb="90">
      <t>ケイカキロク</t>
    </rPh>
    <rPh sb="91" eb="93">
      <t>シエン</t>
    </rPh>
    <rPh sb="94" eb="96">
      <t>ナイヨウ</t>
    </rPh>
    <rPh sb="99" eb="101">
      <t>カクニン</t>
    </rPh>
    <rPh sb="113" eb="116">
      <t>ゼンシャイン</t>
    </rPh>
    <rPh sb="117" eb="119">
      <t>ヒッス</t>
    </rPh>
    <rPh sb="120" eb="122">
      <t>デンタツ</t>
    </rPh>
    <rPh sb="134" eb="135">
      <t>ヒラ</t>
    </rPh>
    <rPh sb="137" eb="138">
      <t>トキ</t>
    </rPh>
    <rPh sb="139" eb="140">
      <t>カナラ</t>
    </rPh>
    <rPh sb="141" eb="143">
      <t>カクニン</t>
    </rPh>
    <rPh sb="155" eb="157">
      <t>ジョウホウ</t>
    </rPh>
    <rPh sb="158" eb="160">
      <t>カクジツ</t>
    </rPh>
    <rPh sb="161" eb="163">
      <t>キョウユウ</t>
    </rPh>
    <phoneticPr fontId="3"/>
  </si>
  <si>
    <t>入居前の利用者の生活歴・既往歴を基に、計画書の方針を決めている</t>
    <rPh sb="0" eb="2">
      <t>ニュウキョ</t>
    </rPh>
    <rPh sb="2" eb="3">
      <t>マエ</t>
    </rPh>
    <rPh sb="4" eb="7">
      <t>リヨウシャ</t>
    </rPh>
    <rPh sb="8" eb="10">
      <t>セイカツ</t>
    </rPh>
    <rPh sb="10" eb="11">
      <t>レキ</t>
    </rPh>
    <rPh sb="12" eb="15">
      <t>キオウレキ</t>
    </rPh>
    <rPh sb="16" eb="17">
      <t>モト</t>
    </rPh>
    <rPh sb="19" eb="22">
      <t>ケイカクショ</t>
    </rPh>
    <rPh sb="23" eb="25">
      <t>ホウシン</t>
    </rPh>
    <rPh sb="26" eb="27">
      <t>キ</t>
    </rPh>
    <phoneticPr fontId="3"/>
  </si>
  <si>
    <t>入居時にアセスメントシートを用いて、利用者のエピソードや生活歴、関心事などを、本人や家族から聞き取り、記録している。聞き取った内容を踏まえて、入居後に必要な支援を検討し、計画書の方針を作成している。その際に、ＮＧワードなどがあれば、職員に確実に伝わるように記録しており、利用者が安心してホームでの生活を送ることができるようにしている。また、入居後に、様々な活動に取り組めるようにもしており、楽しく過ごすことができるように配慮している。</t>
    <rPh sb="1" eb="2">
      <t>キョ</t>
    </rPh>
    <rPh sb="14" eb="15">
      <t>モチ</t>
    </rPh>
    <rPh sb="34" eb="35">
      <t>ゴト</t>
    </rPh>
    <rPh sb="42" eb="44">
      <t>カゾク</t>
    </rPh>
    <rPh sb="58" eb="59">
      <t>キ</t>
    </rPh>
    <rPh sb="60" eb="61">
      <t>ト</t>
    </rPh>
    <rPh sb="66" eb="67">
      <t>フ</t>
    </rPh>
    <rPh sb="71" eb="73">
      <t>ニュウキョ</t>
    </rPh>
    <rPh sb="75" eb="77">
      <t>ヒツヨウ</t>
    </rPh>
    <rPh sb="81" eb="83">
      <t>ケントウ</t>
    </rPh>
    <rPh sb="92" eb="94">
      <t>サクセイ</t>
    </rPh>
    <rPh sb="101" eb="102">
      <t>サイ</t>
    </rPh>
    <rPh sb="119" eb="121">
      <t>カクジツ</t>
    </rPh>
    <rPh sb="122" eb="123">
      <t>ツタ</t>
    </rPh>
    <rPh sb="151" eb="152">
      <t>オク</t>
    </rPh>
    <rPh sb="171" eb="172">
      <t>キョ</t>
    </rPh>
    <rPh sb="175" eb="177">
      <t>サマザマ</t>
    </rPh>
    <rPh sb="178" eb="180">
      <t>カツドウ</t>
    </rPh>
    <rPh sb="195" eb="196">
      <t>タノ</t>
    </rPh>
    <rPh sb="198" eb="199">
      <t>ス</t>
    </rPh>
    <rPh sb="210" eb="212">
      <t>ハイリョ</t>
    </rPh>
    <phoneticPr fontId="3"/>
  </si>
  <si>
    <t>アセスメントを見直しながら、利用者の希望・課題を把握し、計画書を作成している</t>
    <rPh sb="7" eb="9">
      <t>ミナオ</t>
    </rPh>
    <rPh sb="14" eb="17">
      <t>リヨウシャ</t>
    </rPh>
    <rPh sb="18" eb="20">
      <t>キボウ</t>
    </rPh>
    <rPh sb="21" eb="23">
      <t>カダイ</t>
    </rPh>
    <rPh sb="24" eb="26">
      <t>ハアク</t>
    </rPh>
    <rPh sb="28" eb="31">
      <t>ケイカクショ</t>
    </rPh>
    <rPh sb="32" eb="34">
      <t>サクセイ</t>
    </rPh>
    <phoneticPr fontId="3"/>
  </si>
  <si>
    <t>アセスメントについては定期的な更新を図るほか、利用者の状態変化時、入退院時、目標更新の時期などに必要な見直しをするようにしている。利用者のニーズに沿った計画書の作成につなげるようにしている。利用者が入居して間もない期間は、ホームに慣れてもらうことを第一に考え、利用者が安心して生活できるように心掛け、日々の支援をしている。利用者ファイルには、かかりつけ医や薬の情報など、医療関連の情報が中心に保管されている。個々の計画書、アセスメントシート、支援経過の記録などは、電子データで保管されている。</t>
    <rPh sb="11" eb="14">
      <t>テイキテキ</t>
    </rPh>
    <rPh sb="15" eb="17">
      <t>コウシン</t>
    </rPh>
    <rPh sb="18" eb="19">
      <t>ハカ</t>
    </rPh>
    <rPh sb="23" eb="26">
      <t>リヨウシャ</t>
    </rPh>
    <rPh sb="31" eb="32">
      <t>ジ</t>
    </rPh>
    <rPh sb="48" eb="50">
      <t>ヒツヨウ</t>
    </rPh>
    <rPh sb="99" eb="101">
      <t>ニュウキョ</t>
    </rPh>
    <phoneticPr fontId="3"/>
  </si>
  <si>
    <t>利用者に関する情報を適切に管理し、利用者の変化を個別に記録している</t>
    <rPh sb="0" eb="3">
      <t>リヨウシャ</t>
    </rPh>
    <rPh sb="4" eb="5">
      <t>カン</t>
    </rPh>
    <rPh sb="7" eb="9">
      <t>ジョウホウ</t>
    </rPh>
    <rPh sb="10" eb="12">
      <t>テキセツ</t>
    </rPh>
    <rPh sb="13" eb="15">
      <t>カンリ</t>
    </rPh>
    <rPh sb="17" eb="20">
      <t>リヨウシャ</t>
    </rPh>
    <rPh sb="21" eb="23">
      <t>ヘンカ</t>
    </rPh>
    <rPh sb="24" eb="26">
      <t>コベツ</t>
    </rPh>
    <rPh sb="27" eb="29">
      <t>キロク</t>
    </rPh>
    <phoneticPr fontId="3"/>
  </si>
  <si>
    <t>利用者一人ひとりにアセスメントを行い、個別の計画書を作成している。個別の計画書に沿って、毎日の状態観察や、支援内容を記録している。当ホームは、今年4月に開設し、4・5・6月と3か月に分けて1ユニット9名ずつ受け入れ、新しい環境に徐々に慣れていただくようにしている。入居1か月の間に利用者の状態を良く観察し、ホームでの暮らしぶりや生活リズム等を確認し、日々の支援内容が利用者に合ったものになっているか検討を重ねている。計画書に沿った支援が安定して提供できるように努めており、必要に応じて支援内容も見直している。</t>
    <rPh sb="65" eb="66">
      <t>トウ</t>
    </rPh>
    <rPh sb="103" eb="104">
      <t>ウ</t>
    </rPh>
    <rPh sb="105" eb="106">
      <t>イ</t>
    </rPh>
    <rPh sb="133" eb="134">
      <t>キョ</t>
    </rPh>
    <rPh sb="144" eb="146">
      <t>ジョウタイ</t>
    </rPh>
    <rPh sb="147" eb="148">
      <t>ヨ</t>
    </rPh>
    <rPh sb="149" eb="151">
      <t>カンサツ</t>
    </rPh>
    <rPh sb="158" eb="159">
      <t>ク</t>
    </rPh>
    <rPh sb="164" eb="166">
      <t>セイカツ</t>
    </rPh>
    <rPh sb="169" eb="170">
      <t>ナド</t>
    </rPh>
    <rPh sb="171" eb="173">
      <t>カクニン</t>
    </rPh>
    <rPh sb="183" eb="186">
      <t>リヨウシャ</t>
    </rPh>
    <rPh sb="187" eb="188">
      <t>ア</t>
    </rPh>
    <rPh sb="199" eb="201">
      <t>ケントウ</t>
    </rPh>
    <rPh sb="202" eb="203">
      <t>カサ</t>
    </rPh>
    <rPh sb="230" eb="231">
      <t>ツト</t>
    </rPh>
    <rPh sb="236" eb="238">
      <t>ヒツヨウ</t>
    </rPh>
    <rPh sb="239" eb="240">
      <t>オウ</t>
    </rPh>
    <rPh sb="242" eb="244">
      <t>シエン</t>
    </rPh>
    <rPh sb="244" eb="246">
      <t>ナイヨウ</t>
    </rPh>
    <rPh sb="247" eb="249">
      <t>ミナオ</t>
    </rPh>
    <phoneticPr fontId="3"/>
  </si>
  <si>
    <t>利用者の支援に必要な情報を、職員で確実に共有できる仕組みを作っている</t>
    <rPh sb="0" eb="3">
      <t>リヨウシャ</t>
    </rPh>
    <rPh sb="4" eb="6">
      <t>シエン</t>
    </rPh>
    <rPh sb="7" eb="9">
      <t>ヒツヨウ</t>
    </rPh>
    <rPh sb="17" eb="19">
      <t>カクジツ</t>
    </rPh>
    <rPh sb="20" eb="22">
      <t>キョウユウ</t>
    </rPh>
    <rPh sb="29" eb="30">
      <t>ツク</t>
    </rPh>
    <phoneticPr fontId="3"/>
  </si>
  <si>
    <t>ホームでは、利用者の支援に必要な情報を電子データで管理している。それらの情報を、スタッフ全員がいつでも、どこでも見れるようにシステムを構築している。職員は、日々の情報を入力するとともに、タブレット端末を通じて共有することができている。特に、引継ぎに必要な情報は、タブレットを開くと最初に確認できるようにしている。一方、スタッフの中には、端末操作のスキルに差があるため、一層の活用という点で課題がある。</t>
    <rPh sb="6" eb="9">
      <t>リヨウシャ</t>
    </rPh>
    <rPh sb="10" eb="12">
      <t>シエン</t>
    </rPh>
    <rPh sb="13" eb="15">
      <t>ヒツヨウ</t>
    </rPh>
    <rPh sb="16" eb="18">
      <t>ジョウホウ</t>
    </rPh>
    <rPh sb="25" eb="27">
      <t>カンリ</t>
    </rPh>
    <rPh sb="36" eb="38">
      <t>ジョウホウ</t>
    </rPh>
    <rPh sb="56" eb="57">
      <t>ミ</t>
    </rPh>
    <rPh sb="67" eb="69">
      <t>コウチク</t>
    </rPh>
    <rPh sb="74" eb="76">
      <t>ショクイン</t>
    </rPh>
    <rPh sb="84" eb="86">
      <t>ニュウリョク</t>
    </rPh>
    <rPh sb="98" eb="100">
      <t>タンマツ</t>
    </rPh>
    <rPh sb="101" eb="102">
      <t>ツウ</t>
    </rPh>
    <rPh sb="104" eb="106">
      <t>キョウユウ</t>
    </rPh>
    <rPh sb="117" eb="118">
      <t>トク</t>
    </rPh>
    <rPh sb="143" eb="145">
      <t>カクニン</t>
    </rPh>
    <rPh sb="156" eb="158">
      <t>イッポウ</t>
    </rPh>
    <rPh sb="168" eb="170">
      <t>タンマツ</t>
    </rPh>
    <rPh sb="184" eb="186">
      <t>イッソウ</t>
    </rPh>
    <rPh sb="187" eb="189">
      <t>カツヨウ</t>
    </rPh>
    <rPh sb="192" eb="193">
      <t>テン</t>
    </rPh>
    <rPh sb="194" eb="196">
      <t>カダイ</t>
    </rPh>
    <phoneticPr fontId="3"/>
  </si>
  <si>
    <t>利用者及び家族に、入居時に個人情報使用同意願書を説明し、同意を得ている。利用者の疾患や状態変化について医療機関に情報提供したり、請求業務、介護保険の更新などに必要な情報をスムーズやりとりできるよう、利用者の同意を得ている。また、通販の支払いや公共料金などの郵便物が届居た際は、他者に個人情報が漏れることがないよう、個々の袋に保管している。保管されている所有物や個人宛の郵便物は家族に連絡して送ったり、面会訪問の際に、直接渡している。</t>
    <rPh sb="0" eb="3">
      <t>リヨウシャ</t>
    </rPh>
    <rPh sb="3" eb="4">
      <t>オヨ</t>
    </rPh>
    <rPh sb="5" eb="7">
      <t>カゾク</t>
    </rPh>
    <rPh sb="11" eb="12">
      <t>ジ</t>
    </rPh>
    <rPh sb="13" eb="17">
      <t>コジンジョウホウ</t>
    </rPh>
    <rPh sb="17" eb="19">
      <t>シヨウ</t>
    </rPh>
    <rPh sb="19" eb="21">
      <t>ドウイ</t>
    </rPh>
    <rPh sb="21" eb="22">
      <t>ネガ</t>
    </rPh>
    <rPh sb="22" eb="23">
      <t>ショ</t>
    </rPh>
    <rPh sb="24" eb="26">
      <t>セツメイ</t>
    </rPh>
    <rPh sb="28" eb="30">
      <t>ドウイ</t>
    </rPh>
    <rPh sb="31" eb="32">
      <t>エ</t>
    </rPh>
    <rPh sb="36" eb="39">
      <t>リヨウシャ</t>
    </rPh>
    <rPh sb="40" eb="42">
      <t>シッカン</t>
    </rPh>
    <rPh sb="43" eb="45">
      <t>ジョウタイ</t>
    </rPh>
    <rPh sb="45" eb="47">
      <t>ヘンカ</t>
    </rPh>
    <rPh sb="51" eb="55">
      <t>イリョウキカン</t>
    </rPh>
    <rPh sb="58" eb="60">
      <t>テイキョウ</t>
    </rPh>
    <rPh sb="64" eb="66">
      <t>セイキュウ</t>
    </rPh>
    <rPh sb="66" eb="68">
      <t>ギョウム</t>
    </rPh>
    <rPh sb="69" eb="71">
      <t>カイゴ</t>
    </rPh>
    <rPh sb="71" eb="73">
      <t>ホケン</t>
    </rPh>
    <rPh sb="74" eb="76">
      <t>コウシン</t>
    </rPh>
    <rPh sb="99" eb="102">
      <t>リヨウシャ</t>
    </rPh>
    <rPh sb="103" eb="105">
      <t>ドウイ</t>
    </rPh>
    <rPh sb="106" eb="107">
      <t>エ</t>
    </rPh>
    <rPh sb="133" eb="134">
      <t>イ</t>
    </rPh>
    <rPh sb="135" eb="136">
      <t>サイ</t>
    </rPh>
    <phoneticPr fontId="3"/>
  </si>
  <si>
    <t>個人情報の使用について入居時に同意を得ており、郵便物の取り扱いにも注意している</t>
    <rPh sb="0" eb="2">
      <t>コジン</t>
    </rPh>
    <rPh sb="2" eb="4">
      <t>ジョウホウ</t>
    </rPh>
    <rPh sb="5" eb="7">
      <t>シヨウ</t>
    </rPh>
    <rPh sb="11" eb="14">
      <t>ニュウキョジ</t>
    </rPh>
    <rPh sb="15" eb="17">
      <t>ドウイ</t>
    </rPh>
    <rPh sb="18" eb="19">
      <t>エ</t>
    </rPh>
    <rPh sb="23" eb="26">
      <t>ユウビンブツ</t>
    </rPh>
    <rPh sb="27" eb="28">
      <t>ト</t>
    </rPh>
    <rPh sb="29" eb="30">
      <t>アツカ</t>
    </rPh>
    <rPh sb="33" eb="35">
      <t>チュウイ</t>
    </rPh>
    <phoneticPr fontId="3"/>
  </si>
  <si>
    <t>入居時に、利用者がこれまで使っていた食器や、家にあった家具、こだわりの物があれば、可能な限り受け入れるようにしている。また、日常の支援において、利用者に飲み物やお菓子などを提供する場合は、本人に選んで貰っている。利用者及び家族から同性介助の希望があれば、利用者の羞恥心に配慮し、入浴や排泄の介助を同性の職員が行うようにしている。家族から、利用者の趣味嗜好や信仰など、価値観や生活習慣についても事前に聞き取っている。必要に応じて、代替えした物を提供するなど、利用者の意思を尊重して支援している。</t>
    <rPh sb="0" eb="2">
      <t>ニュウキョ</t>
    </rPh>
    <rPh sb="2" eb="3">
      <t>ジ</t>
    </rPh>
    <rPh sb="5" eb="8">
      <t>リヨウシャ</t>
    </rPh>
    <rPh sb="13" eb="14">
      <t>ツカ</t>
    </rPh>
    <rPh sb="18" eb="20">
      <t>ショッキ</t>
    </rPh>
    <rPh sb="22" eb="23">
      <t>イエ</t>
    </rPh>
    <rPh sb="27" eb="29">
      <t>カグ</t>
    </rPh>
    <rPh sb="35" eb="36">
      <t>モノ</t>
    </rPh>
    <rPh sb="41" eb="43">
      <t>カノウ</t>
    </rPh>
    <rPh sb="44" eb="45">
      <t>カギ</t>
    </rPh>
    <rPh sb="46" eb="47">
      <t>ウ</t>
    </rPh>
    <rPh sb="48" eb="49">
      <t>イ</t>
    </rPh>
    <rPh sb="151" eb="153">
      <t>ショクイン</t>
    </rPh>
    <rPh sb="169" eb="172">
      <t>リヨウシャ</t>
    </rPh>
    <rPh sb="183" eb="186">
      <t>カチカン</t>
    </rPh>
    <rPh sb="201" eb="202">
      <t>ト</t>
    </rPh>
    <rPh sb="207" eb="209">
      <t>ヒツヨウ</t>
    </rPh>
    <rPh sb="210" eb="211">
      <t>オウ</t>
    </rPh>
    <phoneticPr fontId="3"/>
  </si>
  <si>
    <t>日常の支援においても、利用者の価値観や意思を尊重している</t>
    <rPh sb="0" eb="2">
      <t>ニチジョウ</t>
    </rPh>
    <rPh sb="3" eb="5">
      <t>シエン</t>
    </rPh>
    <rPh sb="11" eb="14">
      <t>リヨウシャ</t>
    </rPh>
    <rPh sb="15" eb="18">
      <t>カチカン</t>
    </rPh>
    <rPh sb="19" eb="21">
      <t>イシ</t>
    </rPh>
    <rPh sb="22" eb="24">
      <t>ソンチョウ</t>
    </rPh>
    <phoneticPr fontId="3"/>
  </si>
  <si>
    <t>緊急時の手引書をホーム内に掲示し、担当者を明確にしている</t>
    <rPh sb="0" eb="3">
      <t>キンキュウジ</t>
    </rPh>
    <rPh sb="4" eb="7">
      <t>テビキショ</t>
    </rPh>
    <rPh sb="11" eb="12">
      <t>ナイ</t>
    </rPh>
    <rPh sb="13" eb="15">
      <t>ケイジ</t>
    </rPh>
    <rPh sb="17" eb="20">
      <t>タントウシャ</t>
    </rPh>
    <rPh sb="21" eb="23">
      <t>メイカク</t>
    </rPh>
    <phoneticPr fontId="3"/>
  </si>
  <si>
    <t>グループホームを運営する法人が作成し、社員に配布しているマニュアル書から抜粋したフロチャートをホーム内に掲示している。利用者の緊急時の対応、連絡手順と担当者などをわかりやすく記載し、職員の目に付きやすい場所に掲示している。マニュアルは、感染症、災害時といったカテゴリー別に作成されている。令和３年にコロナ感染拡大防止のマニュアルを追加した改正版を発行している。</t>
    <rPh sb="8" eb="10">
      <t>ウンエイ</t>
    </rPh>
    <rPh sb="15" eb="17">
      <t>サクセイ</t>
    </rPh>
    <rPh sb="19" eb="21">
      <t>シャイン</t>
    </rPh>
    <rPh sb="22" eb="24">
      <t>ハイフ</t>
    </rPh>
    <rPh sb="33" eb="34">
      <t>ショ</t>
    </rPh>
    <rPh sb="36" eb="38">
      <t>バッスイ</t>
    </rPh>
    <rPh sb="50" eb="51">
      <t>ナイ</t>
    </rPh>
    <rPh sb="52" eb="54">
      <t>ケイジ</t>
    </rPh>
    <rPh sb="59" eb="62">
      <t>リヨウシャ</t>
    </rPh>
    <rPh sb="63" eb="66">
      <t>キンキュウジ</t>
    </rPh>
    <rPh sb="67" eb="69">
      <t>タイオウ</t>
    </rPh>
    <rPh sb="70" eb="72">
      <t>レンラク</t>
    </rPh>
    <rPh sb="72" eb="74">
      <t>テジュン</t>
    </rPh>
    <rPh sb="75" eb="78">
      <t>タントウシャ</t>
    </rPh>
    <rPh sb="87" eb="89">
      <t>キサイ</t>
    </rPh>
    <rPh sb="91" eb="93">
      <t>ショクイン</t>
    </rPh>
    <rPh sb="94" eb="95">
      <t>メ</t>
    </rPh>
    <rPh sb="96" eb="97">
      <t>ツ</t>
    </rPh>
    <rPh sb="101" eb="103">
      <t>バショ</t>
    </rPh>
    <rPh sb="104" eb="106">
      <t>ケイジ</t>
    </rPh>
    <rPh sb="118" eb="121">
      <t>カンセンショウ</t>
    </rPh>
    <rPh sb="122" eb="125">
      <t>サイガイジ</t>
    </rPh>
    <rPh sb="134" eb="135">
      <t>ベツ</t>
    </rPh>
    <rPh sb="136" eb="138">
      <t>サクセイ</t>
    </rPh>
    <rPh sb="144" eb="146">
      <t>レイワ</t>
    </rPh>
    <rPh sb="147" eb="148">
      <t>ネン</t>
    </rPh>
    <rPh sb="152" eb="154">
      <t>カンセン</t>
    </rPh>
    <rPh sb="154" eb="156">
      <t>カクダイ</t>
    </rPh>
    <rPh sb="156" eb="158">
      <t>ボウシ</t>
    </rPh>
    <rPh sb="165" eb="167">
      <t>ツイカ</t>
    </rPh>
    <rPh sb="169" eb="172">
      <t>カイセイバン</t>
    </rPh>
    <rPh sb="173" eb="175">
      <t>ハッコウ</t>
    </rPh>
    <phoneticPr fontId="3"/>
  </si>
  <si>
    <t>法人作成のマニュアル書（手引書）には、緊急時の対応について細かく記載されている。冊子を見れば、いつでもどこでも、全職員が注意事項や対策方法を知ることができる。全職員に配布もしている。また、法人本部からの情報は、連絡アプリ使って社員全員に迅速に伝達できるようになっている。ホームにおけるマニュアルや手順については、ユニットリーダーの会議で見直している。また、個々のユニットの課題についても会議で話し合っている。全ユニットに関連する内容と個々のユニットの内容を分け、必要な見直しをしている。</t>
  </si>
  <si>
    <t>利用者が自分らしく生活できるよう、介護計画書に基づき支援している</t>
  </si>
  <si>
    <t>マニュアル書（手引書）を職員に配布し、会議で課題を検討している</t>
    <rPh sb="19" eb="21">
      <t>カイギ</t>
    </rPh>
    <rPh sb="22" eb="24">
      <t>カダイ</t>
    </rPh>
    <rPh sb="25" eb="27">
      <t>ケントウ</t>
    </rPh>
    <phoneticPr fontId="3"/>
  </si>
  <si>
    <t>利用申込書・フェイスシート・ADL表・情報シート・心身状況確認書・診療情報・薬情等、様々な情報を集約した上で入居前にサービス担当者会議を開催し、認知症対応型共同生活介護計画を立案している。入居後も1か月に1度サービス担当者会議を開催し、家族・居室担当・介護支援専門員・管理者等で、利用者の状態に合わせて随時見直している。半年に1度の見直しが原則ではあるが、利用者の状況に合わせて随時更新するケースも多い。計画では、今までの生活や趣味・過ごし方を少しでも継続できるよう留意している。</t>
    <rPh sb="0" eb="2">
      <t>リヨウ</t>
    </rPh>
    <rPh sb="2" eb="5">
      <t>モウシコミショ</t>
    </rPh>
    <rPh sb="17" eb="18">
      <t>ヒョウ</t>
    </rPh>
    <rPh sb="19" eb="21">
      <t>ジョウホウ</t>
    </rPh>
    <rPh sb="25" eb="27">
      <t>シンシン</t>
    </rPh>
    <rPh sb="27" eb="29">
      <t>ジョウキョウ</t>
    </rPh>
    <rPh sb="29" eb="32">
      <t>カクニンショ</t>
    </rPh>
    <rPh sb="33" eb="35">
      <t>シンリョウ</t>
    </rPh>
    <rPh sb="35" eb="37">
      <t>ジョウホウ</t>
    </rPh>
    <rPh sb="38" eb="39">
      <t>クスリ</t>
    </rPh>
    <rPh sb="118" eb="120">
      <t>カゾク</t>
    </rPh>
    <rPh sb="144" eb="146">
      <t>ジョウタイ</t>
    </rPh>
    <rPh sb="160" eb="162">
      <t>ハントシ</t>
    </rPh>
    <rPh sb="164" eb="165">
      <t>ド</t>
    </rPh>
    <rPh sb="166" eb="168">
      <t>ミナオ</t>
    </rPh>
    <rPh sb="170" eb="172">
      <t>ゲンソク</t>
    </rPh>
    <rPh sb="178" eb="181">
      <t>リヨウシャ</t>
    </rPh>
    <rPh sb="182" eb="184">
      <t>ジョウキョウ</t>
    </rPh>
    <rPh sb="185" eb="186">
      <t>ア</t>
    </rPh>
    <rPh sb="189" eb="191">
      <t>ズイジ</t>
    </rPh>
    <rPh sb="191" eb="193">
      <t>コウシン</t>
    </rPh>
    <rPh sb="199" eb="200">
      <t>オオ</t>
    </rPh>
    <rPh sb="202" eb="204">
      <t>ケイカク</t>
    </rPh>
    <rPh sb="207" eb="208">
      <t>イマ</t>
    </rPh>
    <rPh sb="211" eb="213">
      <t>セイカツ</t>
    </rPh>
    <rPh sb="214" eb="216">
      <t>シュミ</t>
    </rPh>
    <rPh sb="217" eb="218">
      <t>ス</t>
    </rPh>
    <rPh sb="220" eb="221">
      <t>カタ</t>
    </rPh>
    <rPh sb="222" eb="223">
      <t>スコ</t>
    </rPh>
    <rPh sb="226" eb="228">
      <t>ケイゾク</t>
    </rPh>
    <rPh sb="233" eb="235">
      <t>リュウイ</t>
    </rPh>
    <phoneticPr fontId="3"/>
  </si>
  <si>
    <t>利用者は日々の生活の中で、役割をもって生活している</t>
    <rPh sb="0" eb="3">
      <t>リヨウシャ</t>
    </rPh>
    <rPh sb="4" eb="6">
      <t>ヒビ</t>
    </rPh>
    <rPh sb="7" eb="9">
      <t>セイカツ</t>
    </rPh>
    <rPh sb="10" eb="11">
      <t>ナカ</t>
    </rPh>
    <rPh sb="13" eb="15">
      <t>ヤクワリ</t>
    </rPh>
    <rPh sb="19" eb="21">
      <t>セイカツ</t>
    </rPh>
    <phoneticPr fontId="3"/>
  </si>
  <si>
    <t>食事メニューの考案、買い物、食事作り、後片付け、食器洗い、洗濯、荷物や新聞の受け取り、植物の世話等々、利用者一人ひとりが役割をもって生活できるような支援を心掛けている。食後のわずかな時間にも絵や工作をする等、職員は様々な工夫をしている。見学者にとても関心がある利用者もいるため、今後は、ホーム案内や見学者に対するお茶のもてなしを利用者に担ってもらうことも可能ではないかと思われる。利用者が、さらに主体的な役割を果たせるような工夫に期待したい。</t>
    <rPh sb="0" eb="2">
      <t>ショクジ</t>
    </rPh>
    <rPh sb="7" eb="9">
      <t>コウアン</t>
    </rPh>
    <rPh sb="10" eb="11">
      <t>カ</t>
    </rPh>
    <rPh sb="12" eb="13">
      <t>モノ</t>
    </rPh>
    <rPh sb="14" eb="17">
      <t>ショクジヅク</t>
    </rPh>
    <rPh sb="19" eb="22">
      <t>アトカタヅ</t>
    </rPh>
    <rPh sb="24" eb="27">
      <t>ショッキアラ</t>
    </rPh>
    <rPh sb="29" eb="31">
      <t>センタク</t>
    </rPh>
    <rPh sb="32" eb="34">
      <t>ニモツ</t>
    </rPh>
    <rPh sb="35" eb="37">
      <t>シンブン</t>
    </rPh>
    <rPh sb="38" eb="39">
      <t>ウ</t>
    </rPh>
    <rPh sb="40" eb="41">
      <t>ト</t>
    </rPh>
    <rPh sb="43" eb="45">
      <t>ショクブツ</t>
    </rPh>
    <rPh sb="46" eb="48">
      <t>セワ</t>
    </rPh>
    <rPh sb="48" eb="49">
      <t>トウ</t>
    </rPh>
    <rPh sb="51" eb="54">
      <t>リヨウシャ</t>
    </rPh>
    <rPh sb="54" eb="56">
      <t>ヒトリ</t>
    </rPh>
    <rPh sb="60" eb="62">
      <t>ヤクワリ</t>
    </rPh>
    <rPh sb="66" eb="68">
      <t>セイカツ</t>
    </rPh>
    <rPh sb="74" eb="76">
      <t>シエン</t>
    </rPh>
    <rPh sb="77" eb="79">
      <t>ココロガ</t>
    </rPh>
    <rPh sb="84" eb="86">
      <t>ショクゴ</t>
    </rPh>
    <rPh sb="91" eb="93">
      <t>ジカン</t>
    </rPh>
    <rPh sb="95" eb="96">
      <t>エ</t>
    </rPh>
    <rPh sb="97" eb="99">
      <t>コウサク</t>
    </rPh>
    <rPh sb="102" eb="103">
      <t>トウ</t>
    </rPh>
    <rPh sb="104" eb="106">
      <t>ショクイン</t>
    </rPh>
    <rPh sb="107" eb="109">
      <t>サマザマ</t>
    </rPh>
    <rPh sb="110" eb="112">
      <t>クフウ</t>
    </rPh>
    <rPh sb="118" eb="121">
      <t>ケンガクシャ</t>
    </rPh>
    <rPh sb="125" eb="127">
      <t>カンシン</t>
    </rPh>
    <rPh sb="130" eb="133">
      <t>リヨウシャ</t>
    </rPh>
    <rPh sb="139" eb="141">
      <t>コンゴ</t>
    </rPh>
    <rPh sb="149" eb="152">
      <t>ケンガクシャ</t>
    </rPh>
    <rPh sb="153" eb="154">
      <t>タイ</t>
    </rPh>
    <rPh sb="157" eb="158">
      <t>チャ</t>
    </rPh>
    <rPh sb="164" eb="167">
      <t>リヨウシャ</t>
    </rPh>
    <rPh sb="168" eb="169">
      <t>ニナ</t>
    </rPh>
    <rPh sb="177" eb="179">
      <t>カノウ</t>
    </rPh>
    <rPh sb="185" eb="186">
      <t>オモ</t>
    </rPh>
    <rPh sb="190" eb="193">
      <t>リヨウシャ</t>
    </rPh>
    <rPh sb="198" eb="201">
      <t>シュタイテキ</t>
    </rPh>
    <rPh sb="202" eb="204">
      <t>ヤクワリ</t>
    </rPh>
    <rPh sb="205" eb="206">
      <t>ハ</t>
    </rPh>
    <rPh sb="212" eb="214">
      <t>クフウ</t>
    </rPh>
    <rPh sb="215" eb="217">
      <t>キタイ</t>
    </rPh>
    <phoneticPr fontId="3"/>
  </si>
  <si>
    <t>ミーティングや申し送りを通じて、利用者を支えるための情報共有を図っている</t>
    <rPh sb="7" eb="8">
      <t>モウ</t>
    </rPh>
    <rPh sb="9" eb="10">
      <t>オク</t>
    </rPh>
    <rPh sb="12" eb="13">
      <t>ツウ</t>
    </rPh>
    <rPh sb="16" eb="19">
      <t>リヨウシャ</t>
    </rPh>
    <rPh sb="20" eb="21">
      <t>ササ</t>
    </rPh>
    <rPh sb="26" eb="28">
      <t>ジョウホウ</t>
    </rPh>
    <rPh sb="28" eb="30">
      <t>キョウユウ</t>
    </rPh>
    <rPh sb="31" eb="32">
      <t>ハカ</t>
    </rPh>
    <phoneticPr fontId="3"/>
  </si>
  <si>
    <t>1日の食事のうち2食はクックチルであるが、1食は各ユニットで独自に食事作りをしている。生活の中で「利用者が選択すること」を重要と職員は考え、メニューを考えることから、なるべく利用者に関わってもらっている。365日分のメニューはあらかじめ準備しているが、各ユニットで独自に考え、近くの商店街に利用者と買い物に行っている。買い物、食事作り、片づけ、食器洗い等、利用者の状況に合わせてそれぞれ役割を担ってもらっている。また、恵まれた環境を活かし、バーベキュー等、他ではなかなかできない体験も取り入れている。</t>
    <rPh sb="1" eb="2">
      <t>ヒ</t>
    </rPh>
    <rPh sb="3" eb="5">
      <t>ショクジ</t>
    </rPh>
    <rPh sb="9" eb="10">
      <t>ショク</t>
    </rPh>
    <rPh sb="22" eb="23">
      <t>ショク</t>
    </rPh>
    <rPh sb="24" eb="25">
      <t>カク</t>
    </rPh>
    <rPh sb="30" eb="32">
      <t>ドクジ</t>
    </rPh>
    <rPh sb="33" eb="35">
      <t>ショクジ</t>
    </rPh>
    <rPh sb="35" eb="36">
      <t>ヅク</t>
    </rPh>
    <rPh sb="43" eb="45">
      <t>セイカツ</t>
    </rPh>
    <rPh sb="46" eb="47">
      <t>ナカ</t>
    </rPh>
    <rPh sb="49" eb="52">
      <t>リヨウシャ</t>
    </rPh>
    <rPh sb="53" eb="55">
      <t>センタク</t>
    </rPh>
    <rPh sb="61" eb="63">
      <t>ジュウヨウ</t>
    </rPh>
    <rPh sb="64" eb="66">
      <t>ショクイン</t>
    </rPh>
    <rPh sb="67" eb="68">
      <t>カンガ</t>
    </rPh>
    <rPh sb="75" eb="76">
      <t>カンガ</t>
    </rPh>
    <rPh sb="87" eb="90">
      <t>リヨウシャ</t>
    </rPh>
    <rPh sb="91" eb="92">
      <t>カカ</t>
    </rPh>
    <rPh sb="105" eb="106">
      <t>ヒ</t>
    </rPh>
    <rPh sb="106" eb="107">
      <t>ブン</t>
    </rPh>
    <rPh sb="118" eb="120">
      <t>ジュンビ</t>
    </rPh>
    <rPh sb="126" eb="127">
      <t>カク</t>
    </rPh>
    <rPh sb="132" eb="134">
      <t>ドクジ</t>
    </rPh>
    <rPh sb="135" eb="136">
      <t>カンガ</t>
    </rPh>
    <rPh sb="138" eb="139">
      <t>チカ</t>
    </rPh>
    <rPh sb="141" eb="144">
      <t>ショウテンガイ</t>
    </rPh>
    <rPh sb="145" eb="148">
      <t>リヨウシャ</t>
    </rPh>
    <rPh sb="149" eb="150">
      <t>カ</t>
    </rPh>
    <rPh sb="151" eb="152">
      <t>モノ</t>
    </rPh>
    <rPh sb="153" eb="154">
      <t>イ</t>
    </rPh>
    <rPh sb="159" eb="160">
      <t>カ</t>
    </rPh>
    <rPh sb="161" eb="162">
      <t>モノ</t>
    </rPh>
    <rPh sb="163" eb="166">
      <t>ショクジヅク</t>
    </rPh>
    <rPh sb="168" eb="169">
      <t>カタ</t>
    </rPh>
    <rPh sb="172" eb="174">
      <t>ショッキ</t>
    </rPh>
    <rPh sb="174" eb="175">
      <t>アラ</t>
    </rPh>
    <rPh sb="176" eb="177">
      <t>トウ</t>
    </rPh>
    <rPh sb="178" eb="181">
      <t>リヨウシャ</t>
    </rPh>
    <rPh sb="182" eb="184">
      <t>ジョウキョウ</t>
    </rPh>
    <rPh sb="185" eb="186">
      <t>ア</t>
    </rPh>
    <rPh sb="193" eb="195">
      <t>ヤクワリ</t>
    </rPh>
    <rPh sb="196" eb="197">
      <t>ニナ</t>
    </rPh>
    <rPh sb="209" eb="210">
      <t>メグ</t>
    </rPh>
    <rPh sb="213" eb="215">
      <t>カンキョウ</t>
    </rPh>
    <rPh sb="216" eb="217">
      <t>イ</t>
    </rPh>
    <rPh sb="226" eb="227">
      <t>トウ</t>
    </rPh>
    <rPh sb="228" eb="229">
      <t>タ</t>
    </rPh>
    <rPh sb="239" eb="241">
      <t>タイケン</t>
    </rPh>
    <rPh sb="242" eb="243">
      <t>ト</t>
    </rPh>
    <rPh sb="244" eb="245">
      <t>イ</t>
    </rPh>
    <phoneticPr fontId="3"/>
  </si>
  <si>
    <t>利用者が食事に主体的に関われる機会を提供しており、バーベキューもしている</t>
    <rPh sb="0" eb="3">
      <t>リヨウシャ</t>
    </rPh>
    <rPh sb="4" eb="6">
      <t>ショクジ</t>
    </rPh>
    <rPh sb="7" eb="10">
      <t>シュタイテキ</t>
    </rPh>
    <rPh sb="11" eb="12">
      <t>カカ</t>
    </rPh>
    <rPh sb="15" eb="17">
      <t>キカイ</t>
    </rPh>
    <rPh sb="18" eb="20">
      <t>テイキョウ</t>
    </rPh>
    <phoneticPr fontId="3"/>
  </si>
  <si>
    <t>週6日のリハビリ、散歩、工作づくり等、利用者一人ひとりの特性に合わせ、過ごし方を工夫している。食器類もすべて同一のものを使用するのではなく、箸と湯呑は自分の使い慣れたものを使用してもらっている。原則的にはリビングで一緒に食べているが、利用者の希望や利用者間の関係に配慮し、居室等に適宜変更している。浴室も一般浴ではあるが、またぐことが難しい利用者用にリフトも用意されている。食事作りでも、利用者の声を聴きながらメニューを検討する等、選択の機会をなるべく多く作っている。</t>
    <rPh sb="0" eb="1">
      <t>シュウ</t>
    </rPh>
    <rPh sb="2" eb="3">
      <t>ヒ</t>
    </rPh>
    <rPh sb="9" eb="11">
      <t>サンポ</t>
    </rPh>
    <rPh sb="12" eb="14">
      <t>コウサク</t>
    </rPh>
    <rPh sb="17" eb="18">
      <t>トウ</t>
    </rPh>
    <rPh sb="19" eb="22">
      <t>リヨウシャ</t>
    </rPh>
    <rPh sb="22" eb="24">
      <t>ヒトリ</t>
    </rPh>
    <rPh sb="28" eb="30">
      <t>トクセイ</t>
    </rPh>
    <rPh sb="31" eb="32">
      <t>ア</t>
    </rPh>
    <rPh sb="35" eb="36">
      <t>ス</t>
    </rPh>
    <rPh sb="38" eb="39">
      <t>カタ</t>
    </rPh>
    <rPh sb="40" eb="42">
      <t>クフウ</t>
    </rPh>
    <rPh sb="47" eb="49">
      <t>ショッキ</t>
    </rPh>
    <rPh sb="49" eb="50">
      <t>ルイ</t>
    </rPh>
    <rPh sb="54" eb="56">
      <t>ドウイツ</t>
    </rPh>
    <rPh sb="60" eb="62">
      <t>シヨウ</t>
    </rPh>
    <rPh sb="70" eb="71">
      <t>ハシ</t>
    </rPh>
    <rPh sb="72" eb="74">
      <t>ユノミ</t>
    </rPh>
    <rPh sb="75" eb="77">
      <t>ジブン</t>
    </rPh>
    <rPh sb="78" eb="79">
      <t>ツカ</t>
    </rPh>
    <rPh sb="80" eb="81">
      <t>ナ</t>
    </rPh>
    <rPh sb="86" eb="88">
      <t>シヨウ</t>
    </rPh>
    <rPh sb="97" eb="100">
      <t>ゲンソクテキ</t>
    </rPh>
    <rPh sb="107" eb="109">
      <t>イッショ</t>
    </rPh>
    <rPh sb="110" eb="111">
      <t>タ</t>
    </rPh>
    <rPh sb="117" eb="120">
      <t>リヨウシャ</t>
    </rPh>
    <rPh sb="121" eb="123">
      <t>キボウ</t>
    </rPh>
    <rPh sb="124" eb="127">
      <t>リヨウシャ</t>
    </rPh>
    <rPh sb="127" eb="128">
      <t>カン</t>
    </rPh>
    <rPh sb="129" eb="131">
      <t>カンケイ</t>
    </rPh>
    <rPh sb="132" eb="134">
      <t>ハイリョ</t>
    </rPh>
    <rPh sb="136" eb="138">
      <t>キョシツ</t>
    </rPh>
    <rPh sb="138" eb="139">
      <t>トウ</t>
    </rPh>
    <rPh sb="140" eb="142">
      <t>テキギ</t>
    </rPh>
    <rPh sb="142" eb="144">
      <t>ヘンコウ</t>
    </rPh>
    <rPh sb="149" eb="151">
      <t>ヨクシツ</t>
    </rPh>
    <rPh sb="152" eb="154">
      <t>イッパン</t>
    </rPh>
    <rPh sb="154" eb="155">
      <t>ヨク</t>
    </rPh>
    <rPh sb="167" eb="168">
      <t>ムズカ</t>
    </rPh>
    <rPh sb="170" eb="173">
      <t>リヨウシャ</t>
    </rPh>
    <rPh sb="179" eb="181">
      <t>ヨウイ</t>
    </rPh>
    <rPh sb="187" eb="189">
      <t>ショクジ</t>
    </rPh>
    <rPh sb="189" eb="190">
      <t>ヅク</t>
    </rPh>
    <rPh sb="194" eb="197">
      <t>リヨウシャ</t>
    </rPh>
    <rPh sb="198" eb="199">
      <t>コエ</t>
    </rPh>
    <rPh sb="200" eb="201">
      <t>キ</t>
    </rPh>
    <rPh sb="210" eb="212">
      <t>ケントウ</t>
    </rPh>
    <rPh sb="214" eb="215">
      <t>トウ</t>
    </rPh>
    <rPh sb="216" eb="218">
      <t>センタク</t>
    </rPh>
    <rPh sb="219" eb="221">
      <t>キカイ</t>
    </rPh>
    <rPh sb="226" eb="227">
      <t>オオ</t>
    </rPh>
    <rPh sb="228" eb="229">
      <t>ツク</t>
    </rPh>
    <phoneticPr fontId="3"/>
  </si>
  <si>
    <t>ホーム内の環境も非常に恵まれており、様々な場所で変化を持った生活ができるようになっている。地域交流スペースでは、今まで飼っていた動物との交流も可能であり、今後はドックセラピーの導入も検討している。地域交流スペースでは様々なイベントが行われ（文化祭や敬老会の他、子ども食堂、フラダンス、空手等々）、地域の様々な世代とも交流する機会を積極的に提供している。開設から間もないにもかかわらず、地域交流の機会が多く、今後はこの恵まれた環境をさらに活かし、他には出来ない取組を実践する姿が楽しみである。</t>
    <rPh sb="3" eb="4">
      <t>ナイ</t>
    </rPh>
    <rPh sb="5" eb="7">
      <t>カンキョウ</t>
    </rPh>
    <rPh sb="8" eb="10">
      <t>ヒジョウ</t>
    </rPh>
    <rPh sb="11" eb="12">
      <t>メグ</t>
    </rPh>
    <rPh sb="18" eb="20">
      <t>サマザマ</t>
    </rPh>
    <rPh sb="21" eb="23">
      <t>バショ</t>
    </rPh>
    <rPh sb="24" eb="26">
      <t>ヘンカ</t>
    </rPh>
    <rPh sb="27" eb="28">
      <t>モ</t>
    </rPh>
    <rPh sb="30" eb="32">
      <t>セイカツ</t>
    </rPh>
    <rPh sb="45" eb="49">
      <t>チイキコウリュウ</t>
    </rPh>
    <rPh sb="56" eb="57">
      <t>イマ</t>
    </rPh>
    <rPh sb="59" eb="60">
      <t>カ</t>
    </rPh>
    <rPh sb="64" eb="66">
      <t>ドウブツ</t>
    </rPh>
    <rPh sb="68" eb="70">
      <t>コウリュウ</t>
    </rPh>
    <rPh sb="71" eb="73">
      <t>カノウ</t>
    </rPh>
    <rPh sb="77" eb="79">
      <t>コンゴ</t>
    </rPh>
    <rPh sb="88" eb="90">
      <t>ドウニュウ</t>
    </rPh>
    <rPh sb="91" eb="93">
      <t>ケントウ</t>
    </rPh>
    <rPh sb="98" eb="102">
      <t>チイキコウリュウ</t>
    </rPh>
    <rPh sb="108" eb="110">
      <t>サマザマ</t>
    </rPh>
    <rPh sb="116" eb="117">
      <t>オコナ</t>
    </rPh>
    <rPh sb="120" eb="123">
      <t>ブンカサイ</t>
    </rPh>
    <rPh sb="124" eb="127">
      <t>ケイロウカイ</t>
    </rPh>
    <rPh sb="128" eb="129">
      <t>ホカ</t>
    </rPh>
    <rPh sb="130" eb="131">
      <t>コ</t>
    </rPh>
    <rPh sb="133" eb="135">
      <t>ショクドウ</t>
    </rPh>
    <rPh sb="142" eb="144">
      <t>カラテ</t>
    </rPh>
    <rPh sb="144" eb="145">
      <t>トウ</t>
    </rPh>
    <rPh sb="148" eb="150">
      <t>チイキ</t>
    </rPh>
    <rPh sb="151" eb="153">
      <t>サマザマ</t>
    </rPh>
    <rPh sb="154" eb="156">
      <t>セダイ</t>
    </rPh>
    <rPh sb="158" eb="160">
      <t>コウリュウ</t>
    </rPh>
    <rPh sb="162" eb="164">
      <t>キカイ</t>
    </rPh>
    <rPh sb="165" eb="168">
      <t>セッキョクテキ</t>
    </rPh>
    <rPh sb="169" eb="171">
      <t>テイキョウ</t>
    </rPh>
    <rPh sb="192" eb="196">
      <t>チイキコウリュウ</t>
    </rPh>
    <rPh sb="197" eb="199">
      <t>キカイ</t>
    </rPh>
    <rPh sb="200" eb="201">
      <t>オオ</t>
    </rPh>
    <rPh sb="203" eb="205">
      <t>コンゴ</t>
    </rPh>
    <rPh sb="208" eb="209">
      <t>メグ</t>
    </rPh>
    <rPh sb="212" eb="214">
      <t>カンキョウ</t>
    </rPh>
    <rPh sb="218" eb="219">
      <t>イ</t>
    </rPh>
    <rPh sb="222" eb="223">
      <t>ホカ</t>
    </rPh>
    <rPh sb="225" eb="227">
      <t>デキ</t>
    </rPh>
    <rPh sb="229" eb="231">
      <t>トリクミ</t>
    </rPh>
    <rPh sb="232" eb="234">
      <t>ジッセン</t>
    </rPh>
    <rPh sb="236" eb="237">
      <t>スガタ</t>
    </rPh>
    <rPh sb="238" eb="239">
      <t>タノ</t>
    </rPh>
    <phoneticPr fontId="3"/>
  </si>
  <si>
    <t>開設から間もない状況であるが、地域とつながる機会を多く提供している</t>
    <rPh sb="0" eb="2">
      <t>カイセツ</t>
    </rPh>
    <rPh sb="4" eb="5">
      <t>マ</t>
    </rPh>
    <rPh sb="8" eb="10">
      <t>ジョウキョウ</t>
    </rPh>
    <rPh sb="15" eb="17">
      <t>チイキ</t>
    </rPh>
    <rPh sb="22" eb="24">
      <t>キカイ</t>
    </rPh>
    <rPh sb="25" eb="26">
      <t>オオ</t>
    </rPh>
    <rPh sb="27" eb="29">
      <t>テイキョウ</t>
    </rPh>
    <phoneticPr fontId="3"/>
  </si>
  <si>
    <t>訪問看護師がホームを毎週訪問し、ユニットごとに利用者の健康維持のために必要な支援を行っている。訪問医も2週に1度訪問し、健康管理にあたっている。医師もホームで指定するのみではなく、今まで長く付き合いがあり、継続を希望する利用者には個別に対応するように配慮している。記録類は介護システムに集約されており、職員が共有して支援にあたっている。必要な利用者には週6日、訪問リハビリが個別に対応している。食事の前には嚥下体操を行って誤嚥を防止し、午前は体操、午後は散歩や買い物と、利用者に合わせた活動も実施している。</t>
    <rPh sb="0" eb="5">
      <t>ホウモンカンゴシ</t>
    </rPh>
    <rPh sb="10" eb="14">
      <t>マイシュウホウモン</t>
    </rPh>
    <rPh sb="23" eb="26">
      <t>リヨウシャ</t>
    </rPh>
    <rPh sb="27" eb="29">
      <t>ケンコウ</t>
    </rPh>
    <rPh sb="29" eb="31">
      <t>イジ</t>
    </rPh>
    <rPh sb="35" eb="37">
      <t>ヒツヨウ</t>
    </rPh>
    <rPh sb="38" eb="40">
      <t>シエン</t>
    </rPh>
    <rPh sb="41" eb="42">
      <t>オコナ</t>
    </rPh>
    <rPh sb="47" eb="50">
      <t>ホウモンイ</t>
    </rPh>
    <rPh sb="52" eb="53">
      <t>シュウ</t>
    </rPh>
    <rPh sb="55" eb="56">
      <t>ド</t>
    </rPh>
    <rPh sb="56" eb="58">
      <t>ホウモン</t>
    </rPh>
    <rPh sb="60" eb="64">
      <t>ケンコウカンリ</t>
    </rPh>
    <rPh sb="72" eb="74">
      <t>イシ</t>
    </rPh>
    <rPh sb="79" eb="81">
      <t>シテイ</t>
    </rPh>
    <rPh sb="90" eb="91">
      <t>イマ</t>
    </rPh>
    <rPh sb="93" eb="94">
      <t>ナガ</t>
    </rPh>
    <rPh sb="95" eb="96">
      <t>ツ</t>
    </rPh>
    <rPh sb="97" eb="98">
      <t>ア</t>
    </rPh>
    <rPh sb="103" eb="105">
      <t>ケイゾク</t>
    </rPh>
    <rPh sb="106" eb="108">
      <t>キボウ</t>
    </rPh>
    <rPh sb="110" eb="113">
      <t>リヨウシャ</t>
    </rPh>
    <rPh sb="115" eb="117">
      <t>コベツ</t>
    </rPh>
    <rPh sb="118" eb="120">
      <t>タイオウ</t>
    </rPh>
    <rPh sb="125" eb="127">
      <t>ハイリョ</t>
    </rPh>
    <rPh sb="132" eb="135">
      <t>キロクルイ</t>
    </rPh>
    <rPh sb="136" eb="138">
      <t>カイゴ</t>
    </rPh>
    <rPh sb="143" eb="145">
      <t>シュウヤク</t>
    </rPh>
    <rPh sb="151" eb="153">
      <t>ショクイン</t>
    </rPh>
    <rPh sb="154" eb="156">
      <t>キョウユウ</t>
    </rPh>
    <rPh sb="158" eb="160">
      <t>シエン</t>
    </rPh>
    <rPh sb="168" eb="170">
      <t>ヒツヨウ</t>
    </rPh>
    <rPh sb="171" eb="174">
      <t>リヨウシャ</t>
    </rPh>
    <rPh sb="176" eb="177">
      <t>シュウ</t>
    </rPh>
    <rPh sb="178" eb="179">
      <t>ヒ</t>
    </rPh>
    <rPh sb="180" eb="182">
      <t>ホウモン</t>
    </rPh>
    <rPh sb="187" eb="189">
      <t>コベツ</t>
    </rPh>
    <rPh sb="190" eb="192">
      <t>タイオウ</t>
    </rPh>
    <rPh sb="197" eb="199">
      <t>ショクジ</t>
    </rPh>
    <rPh sb="200" eb="201">
      <t>マエ</t>
    </rPh>
    <rPh sb="203" eb="207">
      <t>エンゲタイソウ</t>
    </rPh>
    <rPh sb="208" eb="209">
      <t>オコナ</t>
    </rPh>
    <rPh sb="211" eb="213">
      <t>ゴエン</t>
    </rPh>
    <rPh sb="214" eb="216">
      <t>ボウシ</t>
    </rPh>
    <rPh sb="218" eb="220">
      <t>ゴゼン</t>
    </rPh>
    <rPh sb="221" eb="223">
      <t>タイソウ</t>
    </rPh>
    <rPh sb="224" eb="226">
      <t>ゴゴ</t>
    </rPh>
    <rPh sb="227" eb="229">
      <t>サンポ</t>
    </rPh>
    <rPh sb="230" eb="231">
      <t>カ</t>
    </rPh>
    <rPh sb="232" eb="233">
      <t>モノ</t>
    </rPh>
    <rPh sb="235" eb="238">
      <t>リヨウシャ</t>
    </rPh>
    <rPh sb="239" eb="240">
      <t>ア</t>
    </rPh>
    <rPh sb="243" eb="245">
      <t>カツドウ</t>
    </rPh>
    <rPh sb="246" eb="248">
      <t>ジッシ</t>
    </rPh>
    <phoneticPr fontId="3"/>
  </si>
  <si>
    <t>薬剤師が各利用者ごとのファイルに内服薬を準備している。そのファイルには利用者の写真も添付されており、2名で必ず日付や、利用者名を読み上げて確認し、その上で利用者の前で再確認している。服薬マニュアルも、開設間もないにもかかわらず既に10月には更新されている。万が一を考え、今後は、ファイル上でも薬剤情報が確認できるようになっていると、更に安全な服薬管理となるのではないかと思われる。</t>
    <rPh sb="0" eb="3">
      <t>ヤクザイシ</t>
    </rPh>
    <rPh sb="4" eb="8">
      <t>カクリヨウシャ</t>
    </rPh>
    <rPh sb="16" eb="19">
      <t>ナイフクヤク</t>
    </rPh>
    <rPh sb="20" eb="22">
      <t>ジュンビ</t>
    </rPh>
    <rPh sb="35" eb="38">
      <t>リヨウシャ</t>
    </rPh>
    <rPh sb="39" eb="41">
      <t>シャシン</t>
    </rPh>
    <rPh sb="42" eb="44">
      <t>テンプ</t>
    </rPh>
    <rPh sb="51" eb="52">
      <t>メイ</t>
    </rPh>
    <rPh sb="53" eb="54">
      <t>カナラ</t>
    </rPh>
    <rPh sb="55" eb="57">
      <t>ヒヅケ</t>
    </rPh>
    <rPh sb="59" eb="62">
      <t>リヨウシャ</t>
    </rPh>
    <rPh sb="62" eb="63">
      <t>メイ</t>
    </rPh>
    <rPh sb="64" eb="65">
      <t>ヨ</t>
    </rPh>
    <rPh sb="66" eb="67">
      <t>ア</t>
    </rPh>
    <rPh sb="69" eb="71">
      <t>カクニン</t>
    </rPh>
    <rPh sb="75" eb="76">
      <t>ウエ</t>
    </rPh>
    <rPh sb="77" eb="80">
      <t>リヨウシャ</t>
    </rPh>
    <rPh sb="81" eb="82">
      <t>マエ</t>
    </rPh>
    <rPh sb="83" eb="86">
      <t>サイカクニン</t>
    </rPh>
    <rPh sb="91" eb="93">
      <t>フクヤク</t>
    </rPh>
    <rPh sb="100" eb="103">
      <t>カイセツマ</t>
    </rPh>
    <rPh sb="113" eb="114">
      <t>スデ</t>
    </rPh>
    <rPh sb="120" eb="122">
      <t>コウシン</t>
    </rPh>
    <rPh sb="135" eb="137">
      <t>コンゴ</t>
    </rPh>
    <rPh sb="143" eb="144">
      <t>ジョウ</t>
    </rPh>
    <rPh sb="146" eb="150">
      <t>ヤクザイジョウホウ</t>
    </rPh>
    <rPh sb="151" eb="153">
      <t>カクニン</t>
    </rPh>
    <rPh sb="166" eb="167">
      <t>サラ</t>
    </rPh>
    <rPh sb="168" eb="170">
      <t>アンゼン</t>
    </rPh>
    <rPh sb="171" eb="175">
      <t>フクヤクカンリ</t>
    </rPh>
    <rPh sb="185" eb="186">
      <t>オモ</t>
    </rPh>
    <phoneticPr fontId="3"/>
  </si>
  <si>
    <t>医師や訪問看護、緊急コールセンターと連携し、緊急時の対応にあたっている</t>
    <rPh sb="0" eb="2">
      <t>イシ</t>
    </rPh>
    <rPh sb="3" eb="5">
      <t>ホウモン</t>
    </rPh>
    <rPh sb="5" eb="7">
      <t>カンゴ</t>
    </rPh>
    <rPh sb="8" eb="10">
      <t>キンキュウ</t>
    </rPh>
    <rPh sb="18" eb="20">
      <t>レンケイ</t>
    </rPh>
    <rPh sb="22" eb="25">
      <t>キンキュウジ</t>
    </rPh>
    <rPh sb="26" eb="28">
      <t>タイオウ</t>
    </rPh>
    <phoneticPr fontId="3"/>
  </si>
  <si>
    <t>緊急時に備えて、緊急時対応マニュアルを作成している。「所見異常時」、「日中帯」、「夜間帯」、「連絡フロー」などの項目により構成されている。その上で、医師、訪問看護、薬剤師、緊急時コールセンターと連携し、緊急時に対応している。開設間もないため、重度化やターミナルの経験はないが、そのような状況が生じた際には、ケースごとに検討することとしている。今後は、日頃より家族への情報提供を充実して信頼関係をより高め、緊急時にも円滑な対応ができるように備えておくことにも期待したい。</t>
    <rPh sb="0" eb="3">
      <t>キンキュウジ</t>
    </rPh>
    <rPh sb="4" eb="5">
      <t>ソナ</t>
    </rPh>
    <rPh sb="19" eb="21">
      <t>サクセイ</t>
    </rPh>
    <rPh sb="56" eb="58">
      <t>コウモク</t>
    </rPh>
    <rPh sb="61" eb="63">
      <t>コウセイ</t>
    </rPh>
    <rPh sb="71" eb="72">
      <t>ウエ</t>
    </rPh>
    <rPh sb="74" eb="76">
      <t>イシ</t>
    </rPh>
    <rPh sb="77" eb="81">
      <t>ホウモンカンゴ</t>
    </rPh>
    <rPh sb="82" eb="85">
      <t>ヤクザイシ</t>
    </rPh>
    <rPh sb="97" eb="99">
      <t>レンケイ</t>
    </rPh>
    <rPh sb="101" eb="104">
      <t>キンキュウジ</t>
    </rPh>
    <rPh sb="105" eb="107">
      <t>タイオウ</t>
    </rPh>
    <rPh sb="143" eb="145">
      <t>ジョウキョウ</t>
    </rPh>
    <rPh sb="146" eb="147">
      <t>ショウ</t>
    </rPh>
    <rPh sb="149" eb="150">
      <t>サイ</t>
    </rPh>
    <rPh sb="171" eb="173">
      <t>コンゴ</t>
    </rPh>
    <rPh sb="175" eb="177">
      <t>ヒゴロ</t>
    </rPh>
    <rPh sb="179" eb="181">
      <t>カゾク</t>
    </rPh>
    <rPh sb="183" eb="187">
      <t>ジョウホウテイキョウ</t>
    </rPh>
    <rPh sb="188" eb="190">
      <t>ジュウジツ</t>
    </rPh>
    <rPh sb="192" eb="196">
      <t>シンライカンケイ</t>
    </rPh>
    <rPh sb="199" eb="200">
      <t>タカ</t>
    </rPh>
    <rPh sb="202" eb="205">
      <t>キンキュウジ</t>
    </rPh>
    <rPh sb="207" eb="209">
      <t>エンカツ</t>
    </rPh>
    <rPh sb="210" eb="212">
      <t>タイオウ</t>
    </rPh>
    <rPh sb="219" eb="220">
      <t>ソナ</t>
    </rPh>
    <phoneticPr fontId="3"/>
  </si>
  <si>
    <t>生活の中の様々な場面で、利用者の自己選択や役割を重視している</t>
    <rPh sb="0" eb="2">
      <t>セイカツ</t>
    </rPh>
    <rPh sb="3" eb="4">
      <t>ナカ</t>
    </rPh>
    <rPh sb="5" eb="7">
      <t>サマザマ</t>
    </rPh>
    <rPh sb="8" eb="10">
      <t>バメン</t>
    </rPh>
    <rPh sb="12" eb="15">
      <t>リヨウシャ</t>
    </rPh>
    <rPh sb="16" eb="18">
      <t>ジコ</t>
    </rPh>
    <rPh sb="18" eb="20">
      <t>センタク</t>
    </rPh>
    <rPh sb="21" eb="23">
      <t>ヤクワリ</t>
    </rPh>
    <rPh sb="24" eb="26">
      <t>ジュウシ</t>
    </rPh>
    <phoneticPr fontId="3"/>
  </si>
  <si>
    <t>職員は、利用者が様々な場面で選択することを重視し、支援にあたっている。飲み物のメニュー、食事のメニュー、食材の準備、食事作り、イベント、体操等、一つひとつを自己選択の機会としてとらえている。また、洗濯、片付け、洗い物、清掃、レクの先生等々、一人ひとりにあった役割を持ってもらっている。利用者の体調や気分に配慮しながら、役割を担ってもらうことが自立支援にもつながっている。また、恵まれた環境の力も利用者の自立支援に繋がっていると思われる。</t>
    <rPh sb="0" eb="2">
      <t>ショクイン</t>
    </rPh>
    <rPh sb="4" eb="7">
      <t>リヨウシャ</t>
    </rPh>
    <rPh sb="8" eb="10">
      <t>サマザマ</t>
    </rPh>
    <rPh sb="11" eb="13">
      <t>バメン</t>
    </rPh>
    <rPh sb="14" eb="16">
      <t>センタク</t>
    </rPh>
    <rPh sb="21" eb="23">
      <t>ジュウシ</t>
    </rPh>
    <rPh sb="25" eb="27">
      <t>シエン</t>
    </rPh>
    <rPh sb="35" eb="36">
      <t>ノ</t>
    </rPh>
    <rPh sb="37" eb="38">
      <t>モノ</t>
    </rPh>
    <rPh sb="44" eb="46">
      <t>ショクジ</t>
    </rPh>
    <rPh sb="52" eb="54">
      <t>ショクザイ</t>
    </rPh>
    <rPh sb="55" eb="57">
      <t>ジュンビ</t>
    </rPh>
    <rPh sb="58" eb="60">
      <t>ショクジ</t>
    </rPh>
    <rPh sb="60" eb="61">
      <t>ヅク</t>
    </rPh>
    <rPh sb="68" eb="70">
      <t>タイソウ</t>
    </rPh>
    <rPh sb="70" eb="71">
      <t>トウ</t>
    </rPh>
    <rPh sb="72" eb="73">
      <t>ヒト</t>
    </rPh>
    <rPh sb="78" eb="80">
      <t>ジコ</t>
    </rPh>
    <rPh sb="80" eb="82">
      <t>センタク</t>
    </rPh>
    <rPh sb="83" eb="85">
      <t>キカイ</t>
    </rPh>
    <rPh sb="98" eb="100">
      <t>センタク</t>
    </rPh>
    <rPh sb="101" eb="103">
      <t>カタヅ</t>
    </rPh>
    <rPh sb="105" eb="106">
      <t>アラ</t>
    </rPh>
    <rPh sb="107" eb="108">
      <t>モノ</t>
    </rPh>
    <rPh sb="109" eb="111">
      <t>セイソウ</t>
    </rPh>
    <rPh sb="115" eb="117">
      <t>センセイ</t>
    </rPh>
    <rPh sb="117" eb="119">
      <t>トウトウ</t>
    </rPh>
    <rPh sb="120" eb="122">
      <t>ヒトリ</t>
    </rPh>
    <rPh sb="129" eb="131">
      <t>ヤクワリ</t>
    </rPh>
    <rPh sb="132" eb="133">
      <t>モ</t>
    </rPh>
    <rPh sb="142" eb="145">
      <t>リヨウシャ</t>
    </rPh>
    <rPh sb="146" eb="148">
      <t>タイチョウ</t>
    </rPh>
    <rPh sb="149" eb="151">
      <t>キブン</t>
    </rPh>
    <rPh sb="152" eb="154">
      <t>ハイリョ</t>
    </rPh>
    <rPh sb="159" eb="161">
      <t>ヤクワリ</t>
    </rPh>
    <rPh sb="162" eb="163">
      <t>ニナ</t>
    </rPh>
    <rPh sb="171" eb="173">
      <t>ジリツ</t>
    </rPh>
    <rPh sb="173" eb="175">
      <t>シエン</t>
    </rPh>
    <rPh sb="188" eb="189">
      <t>メグ</t>
    </rPh>
    <rPh sb="192" eb="194">
      <t>カンキョウ</t>
    </rPh>
    <rPh sb="195" eb="196">
      <t>チカラ</t>
    </rPh>
    <rPh sb="197" eb="200">
      <t>リヨウシャ</t>
    </rPh>
    <rPh sb="201" eb="205">
      <t>ジリツシエン</t>
    </rPh>
    <rPh sb="206" eb="207">
      <t>ツナ</t>
    </rPh>
    <rPh sb="213" eb="214">
      <t>オモ</t>
    </rPh>
    <phoneticPr fontId="3"/>
  </si>
  <si>
    <t>設備・環境に恵まれており、ホーム内の様々な場所で過ごすことも出来る</t>
    <rPh sb="0" eb="2">
      <t>セツビ</t>
    </rPh>
    <rPh sb="3" eb="5">
      <t>カンキョウ</t>
    </rPh>
    <rPh sb="6" eb="7">
      <t>メグ</t>
    </rPh>
    <rPh sb="16" eb="17">
      <t>ナイ</t>
    </rPh>
    <rPh sb="18" eb="20">
      <t>サマザマ</t>
    </rPh>
    <rPh sb="21" eb="23">
      <t>バショ</t>
    </rPh>
    <rPh sb="24" eb="25">
      <t>ス</t>
    </rPh>
    <rPh sb="30" eb="32">
      <t>デキ</t>
    </rPh>
    <phoneticPr fontId="3"/>
  </si>
  <si>
    <t>利用者の希望や強み等に合わせ、個別の支援を工夫している</t>
    <rPh sb="0" eb="3">
      <t>リヨウシャ</t>
    </rPh>
    <rPh sb="4" eb="6">
      <t>キボウ</t>
    </rPh>
    <rPh sb="7" eb="8">
      <t>ツヨ</t>
    </rPh>
    <rPh sb="9" eb="10">
      <t>ナド</t>
    </rPh>
    <rPh sb="11" eb="12">
      <t>ア</t>
    </rPh>
    <rPh sb="15" eb="17">
      <t>コベツ</t>
    </rPh>
    <rPh sb="18" eb="20">
      <t>シエン</t>
    </rPh>
    <rPh sb="21" eb="23">
      <t>クフウ</t>
    </rPh>
    <phoneticPr fontId="3"/>
  </si>
  <si>
    <t>設備・環境に非常に恵まれており、ユニット以外でも過ごすことのできる場所が多くある。ホーム内で居場所を変えるだけでも、新鮮な体験をすることができる。ユニット内や居室も閉塞感が無く、のびのびと過ごすことができる環境を提供している。開設間もないことから、まだまだ限定的な活用ではあるが、この環境の持つ強みを今後更に活かした場合、利用者の表情がどれほど豊かになるのか楽しみである。家族の面会時も、ホーム内の様々な場所を使うことができ、他者の目を気にすることなく、心置きなく交流を楽しめる。</t>
    <rPh sb="0" eb="2">
      <t>セツビ</t>
    </rPh>
    <rPh sb="3" eb="5">
      <t>カンキョウ</t>
    </rPh>
    <rPh sb="6" eb="8">
      <t>ヒジョウ</t>
    </rPh>
    <rPh sb="9" eb="10">
      <t>メグ</t>
    </rPh>
    <rPh sb="20" eb="22">
      <t>イガイ</t>
    </rPh>
    <rPh sb="24" eb="25">
      <t>ス</t>
    </rPh>
    <rPh sb="33" eb="35">
      <t>バショ</t>
    </rPh>
    <rPh sb="36" eb="37">
      <t>オオ</t>
    </rPh>
    <rPh sb="46" eb="49">
      <t>イバショ</t>
    </rPh>
    <rPh sb="50" eb="51">
      <t>カ</t>
    </rPh>
    <rPh sb="58" eb="60">
      <t>シンセン</t>
    </rPh>
    <rPh sb="61" eb="63">
      <t>タイケン</t>
    </rPh>
    <rPh sb="77" eb="78">
      <t>ナイ</t>
    </rPh>
    <rPh sb="79" eb="81">
      <t>キョシツ</t>
    </rPh>
    <rPh sb="82" eb="85">
      <t>ヘイソクカン</t>
    </rPh>
    <rPh sb="86" eb="87">
      <t>ナ</t>
    </rPh>
    <rPh sb="94" eb="95">
      <t>ス</t>
    </rPh>
    <rPh sb="103" eb="105">
      <t>カンキョウ</t>
    </rPh>
    <rPh sb="106" eb="108">
      <t>テイキョウ</t>
    </rPh>
    <rPh sb="113" eb="116">
      <t>カイセツマ</t>
    </rPh>
    <rPh sb="128" eb="131">
      <t>ゲンテイテキ</t>
    </rPh>
    <rPh sb="132" eb="134">
      <t>カツヨウ</t>
    </rPh>
    <rPh sb="142" eb="144">
      <t>カンキョウ</t>
    </rPh>
    <rPh sb="145" eb="146">
      <t>モ</t>
    </rPh>
    <rPh sb="147" eb="148">
      <t>ツヨ</t>
    </rPh>
    <rPh sb="150" eb="152">
      <t>コンゴ</t>
    </rPh>
    <rPh sb="152" eb="153">
      <t>サラ</t>
    </rPh>
    <rPh sb="154" eb="155">
      <t>イ</t>
    </rPh>
    <rPh sb="158" eb="160">
      <t>バアイ</t>
    </rPh>
    <rPh sb="161" eb="164">
      <t>リヨウシャ</t>
    </rPh>
    <rPh sb="165" eb="167">
      <t>ヒョウジョウ</t>
    </rPh>
    <rPh sb="172" eb="173">
      <t>ユタ</t>
    </rPh>
    <rPh sb="179" eb="180">
      <t>タノ</t>
    </rPh>
    <rPh sb="186" eb="188">
      <t>カゾク</t>
    </rPh>
    <rPh sb="189" eb="191">
      <t>メンカイ</t>
    </rPh>
    <rPh sb="191" eb="192">
      <t>ジ</t>
    </rPh>
    <rPh sb="199" eb="204">
      <t>サマザマナバショ</t>
    </rPh>
    <rPh sb="205" eb="206">
      <t>ツカ</t>
    </rPh>
    <rPh sb="213" eb="215">
      <t>タシャ</t>
    </rPh>
    <rPh sb="216" eb="217">
      <t>メ</t>
    </rPh>
    <rPh sb="218" eb="219">
      <t>キ</t>
    </rPh>
    <rPh sb="227" eb="229">
      <t>ココロオ</t>
    </rPh>
    <rPh sb="232" eb="234">
      <t>コウリュウ</t>
    </rPh>
    <rPh sb="235" eb="236">
      <t>タノ</t>
    </rPh>
    <phoneticPr fontId="3"/>
  </si>
  <si>
    <t>地域交流スペースが2か所もあり、広く地域に開放されている。ホームのイベントに地域を巻き込むことに加え、地域に広く開放しており、フラダンスや空手道場等、多岐にわたって使用されている。年齢も高齢者に限定せず、子ども食堂等のイベントも開催し、利用者も異世代間の交流を楽しんでいる。食材も利用者とともに地域の商店街で日常的に購入し、利用前の生活があたかも継続しているようである。まだ開設間もない時期でもあり、今後のさらなる交流の進展が楽しみである。</t>
    <rPh sb="0" eb="4">
      <t>チイキコウリュウ</t>
    </rPh>
    <rPh sb="11" eb="12">
      <t>ショ</t>
    </rPh>
    <rPh sb="16" eb="17">
      <t>ヒロ</t>
    </rPh>
    <rPh sb="18" eb="20">
      <t>チイキ</t>
    </rPh>
    <rPh sb="21" eb="23">
      <t>カイホウ</t>
    </rPh>
    <rPh sb="38" eb="40">
      <t>チイキ</t>
    </rPh>
    <rPh sb="41" eb="42">
      <t>マ</t>
    </rPh>
    <rPh sb="43" eb="44">
      <t>コ</t>
    </rPh>
    <rPh sb="48" eb="49">
      <t>クワ</t>
    </rPh>
    <rPh sb="51" eb="53">
      <t>チイキ</t>
    </rPh>
    <rPh sb="54" eb="55">
      <t>ヒロ</t>
    </rPh>
    <rPh sb="56" eb="58">
      <t>カイホウ</t>
    </rPh>
    <rPh sb="69" eb="71">
      <t>カラテ</t>
    </rPh>
    <rPh sb="71" eb="73">
      <t>ドウジョウ</t>
    </rPh>
    <rPh sb="73" eb="74">
      <t>トウ</t>
    </rPh>
    <rPh sb="75" eb="77">
      <t>タキ</t>
    </rPh>
    <rPh sb="82" eb="84">
      <t>シヨウ</t>
    </rPh>
    <rPh sb="90" eb="92">
      <t>ネンレイ</t>
    </rPh>
    <rPh sb="93" eb="96">
      <t>コウレイシャ</t>
    </rPh>
    <rPh sb="97" eb="99">
      <t>ゲンテイ</t>
    </rPh>
    <rPh sb="102" eb="103">
      <t>コ</t>
    </rPh>
    <rPh sb="105" eb="107">
      <t>ショクドウ</t>
    </rPh>
    <rPh sb="107" eb="108">
      <t>トウ</t>
    </rPh>
    <rPh sb="114" eb="116">
      <t>カイサイ</t>
    </rPh>
    <rPh sb="118" eb="120">
      <t>リヨウ</t>
    </rPh>
    <rPh sb="120" eb="121">
      <t>シャ</t>
    </rPh>
    <rPh sb="122" eb="125">
      <t>イセダイ</t>
    </rPh>
    <rPh sb="125" eb="126">
      <t>カン</t>
    </rPh>
    <rPh sb="127" eb="129">
      <t>コウリュウ</t>
    </rPh>
    <rPh sb="130" eb="131">
      <t>タノ</t>
    </rPh>
    <rPh sb="137" eb="139">
      <t>ショクザイ</t>
    </rPh>
    <rPh sb="140" eb="143">
      <t>リヨウシャ</t>
    </rPh>
    <rPh sb="147" eb="149">
      <t>チイキ</t>
    </rPh>
    <rPh sb="150" eb="153">
      <t>ショウテンガイ</t>
    </rPh>
    <rPh sb="154" eb="157">
      <t>ニチジョウテキ</t>
    </rPh>
    <rPh sb="158" eb="160">
      <t>コウニュウ</t>
    </rPh>
    <rPh sb="162" eb="164">
      <t>リヨウ</t>
    </rPh>
    <rPh sb="164" eb="165">
      <t>マエ</t>
    </rPh>
    <rPh sb="166" eb="168">
      <t>セイカツ</t>
    </rPh>
    <rPh sb="173" eb="175">
      <t>ケイゾク</t>
    </rPh>
    <rPh sb="187" eb="189">
      <t>カイセツ</t>
    </rPh>
    <rPh sb="189" eb="190">
      <t>マ</t>
    </rPh>
    <rPh sb="193" eb="195">
      <t>ジキ</t>
    </rPh>
    <rPh sb="200" eb="202">
      <t>コンゴ</t>
    </rPh>
    <rPh sb="207" eb="209">
      <t>コウリュウ</t>
    </rPh>
    <rPh sb="210" eb="212">
      <t>シンテン</t>
    </rPh>
    <rPh sb="213" eb="214">
      <t>タノ</t>
    </rPh>
    <phoneticPr fontId="3"/>
  </si>
  <si>
    <t>文化祭や敬老会等、利用者と家族が交流できる機会を提供している</t>
    <rPh sb="0" eb="3">
      <t>ブンカサイ</t>
    </rPh>
    <rPh sb="4" eb="7">
      <t>ケイロウカイ</t>
    </rPh>
    <rPh sb="7" eb="8">
      <t>トウ</t>
    </rPh>
    <rPh sb="9" eb="12">
      <t>リヨウシャ</t>
    </rPh>
    <rPh sb="13" eb="15">
      <t>カゾク</t>
    </rPh>
    <rPh sb="16" eb="18">
      <t>コウリュウ</t>
    </rPh>
    <rPh sb="21" eb="23">
      <t>キカイ</t>
    </rPh>
    <rPh sb="24" eb="26">
      <t>テイキョウ</t>
    </rPh>
    <phoneticPr fontId="3"/>
  </si>
  <si>
    <t>新型コロナウイルスの影響で、まだまだ面会や運営推進会議が実施できていない施設も多い中、文化祭や敬老会を開催するのみならず、そこに家族はもとより地域も巻き込んでいることは驚きでもある。更に地域に広げようとする管理者の姿勢は心強い。設備や環境に恵まれていることから、家族の面会も様々な場所を活用できることはホームの強みといえる。一方、家族とより信頼関係をより深めていくために、さならる工夫に期待したい。例えば、居室担当制を取り入れる等、今後の検討に期待したい。</t>
    <rPh sb="0" eb="2">
      <t>シンガタ</t>
    </rPh>
    <rPh sb="10" eb="12">
      <t>エイキョウ</t>
    </rPh>
    <rPh sb="18" eb="20">
      <t>メンカイ</t>
    </rPh>
    <rPh sb="21" eb="27">
      <t>ウンエイスイシンカイギ</t>
    </rPh>
    <rPh sb="28" eb="30">
      <t>ジッシ</t>
    </rPh>
    <rPh sb="36" eb="38">
      <t>シセツ</t>
    </rPh>
    <rPh sb="39" eb="40">
      <t>オオ</t>
    </rPh>
    <rPh sb="41" eb="42">
      <t>ナカ</t>
    </rPh>
    <rPh sb="43" eb="46">
      <t>ブンカサイ</t>
    </rPh>
    <rPh sb="47" eb="50">
      <t>ケイロウカイ</t>
    </rPh>
    <rPh sb="51" eb="53">
      <t>カイサイ</t>
    </rPh>
    <rPh sb="64" eb="66">
      <t>カゾク</t>
    </rPh>
    <rPh sb="71" eb="73">
      <t>チイキ</t>
    </rPh>
    <rPh sb="74" eb="75">
      <t>マ</t>
    </rPh>
    <rPh sb="76" eb="77">
      <t>コ</t>
    </rPh>
    <rPh sb="84" eb="85">
      <t>オドロ</t>
    </rPh>
    <rPh sb="91" eb="92">
      <t>サラ</t>
    </rPh>
    <rPh sb="93" eb="95">
      <t>チイキ</t>
    </rPh>
    <rPh sb="96" eb="97">
      <t>ヒロ</t>
    </rPh>
    <rPh sb="103" eb="106">
      <t>カンリシャ</t>
    </rPh>
    <rPh sb="107" eb="109">
      <t>シセイ</t>
    </rPh>
    <rPh sb="110" eb="112">
      <t>ココロヅヨ</t>
    </rPh>
    <rPh sb="114" eb="116">
      <t>セツビ</t>
    </rPh>
    <rPh sb="117" eb="119">
      <t>カンキョウ</t>
    </rPh>
    <rPh sb="120" eb="121">
      <t>メグ</t>
    </rPh>
    <rPh sb="131" eb="133">
      <t>カゾク</t>
    </rPh>
    <rPh sb="134" eb="136">
      <t>メンカイ</t>
    </rPh>
    <rPh sb="137" eb="139">
      <t>サマザマ</t>
    </rPh>
    <rPh sb="140" eb="142">
      <t>バショ</t>
    </rPh>
    <rPh sb="143" eb="145">
      <t>カツヨウ</t>
    </rPh>
    <rPh sb="155" eb="156">
      <t>ツヨ</t>
    </rPh>
    <rPh sb="162" eb="164">
      <t>イッポウ</t>
    </rPh>
    <rPh sb="165" eb="167">
      <t>カゾク</t>
    </rPh>
    <rPh sb="170" eb="174">
      <t>シンライカンケイ</t>
    </rPh>
    <rPh sb="177" eb="178">
      <t>フカ</t>
    </rPh>
    <rPh sb="190" eb="192">
      <t>クフウ</t>
    </rPh>
    <rPh sb="193" eb="195">
      <t>キタイ</t>
    </rPh>
    <rPh sb="199" eb="200">
      <t>タト</t>
    </rPh>
    <rPh sb="203" eb="205">
      <t>キョシツ</t>
    </rPh>
    <rPh sb="205" eb="208">
      <t>タントウセイ</t>
    </rPh>
    <rPh sb="209" eb="210">
      <t>ト</t>
    </rPh>
    <rPh sb="211" eb="212">
      <t>イ</t>
    </rPh>
    <rPh sb="214" eb="215">
      <t>ナド</t>
    </rPh>
    <rPh sb="216" eb="218">
      <t>コンゴ</t>
    </rPh>
    <rPh sb="219" eb="221">
      <t>ケントウ</t>
    </rPh>
    <rPh sb="222" eb="224">
      <t>キタイ</t>
    </rPh>
    <phoneticPr fontId="3"/>
  </si>
  <si>
    <t>ホームでの生活の様子がわかるよう、ホームページを頻繁に更新している</t>
    <rPh sb="5" eb="7">
      <t>セイカツ</t>
    </rPh>
    <rPh sb="8" eb="10">
      <t>ヨウス</t>
    </rPh>
    <rPh sb="24" eb="26">
      <t>ヒンパン</t>
    </rPh>
    <rPh sb="27" eb="29">
      <t>コウシン</t>
    </rPh>
    <phoneticPr fontId="3"/>
  </si>
  <si>
    <t>ホームページを頻繁に更新し、情報発信に注力している。一方、家族への情報発信については、改善の余地があると思われる。例えば、毎月送る請求書に、利用者の写真やひと月過ごした様子を同封する等、家族が利用者の情報を得やすくする工夫に期待したい。今回の家族アンケートでも同様の意見があり、今後の改善に期待したい。ホームで実践している様々な取り組みを家族に伝え、さらなる信頼関係の構築につなげていくことに期待したい。</t>
    <rPh sb="7" eb="9">
      <t>ヒンパン</t>
    </rPh>
    <rPh sb="10" eb="12">
      <t>コウシン</t>
    </rPh>
    <rPh sb="14" eb="18">
      <t>ジョウホウハッシン</t>
    </rPh>
    <rPh sb="19" eb="21">
      <t>チュウリョク</t>
    </rPh>
    <rPh sb="26" eb="28">
      <t>イッポウ</t>
    </rPh>
    <rPh sb="29" eb="31">
      <t>カゾク</t>
    </rPh>
    <rPh sb="33" eb="37">
      <t>ジョウホウハッシン</t>
    </rPh>
    <rPh sb="43" eb="45">
      <t>カイゼン</t>
    </rPh>
    <rPh sb="46" eb="48">
      <t>ヨチ</t>
    </rPh>
    <rPh sb="52" eb="53">
      <t>オモ</t>
    </rPh>
    <rPh sb="57" eb="58">
      <t>タト</t>
    </rPh>
    <rPh sb="61" eb="63">
      <t>マイツキ</t>
    </rPh>
    <rPh sb="63" eb="64">
      <t>オク</t>
    </rPh>
    <rPh sb="65" eb="67">
      <t>セイキュウ</t>
    </rPh>
    <rPh sb="67" eb="68">
      <t>ショ</t>
    </rPh>
    <rPh sb="70" eb="73">
      <t>リヨウシャ</t>
    </rPh>
    <rPh sb="74" eb="76">
      <t>シャシン</t>
    </rPh>
    <rPh sb="79" eb="80">
      <t>ツキ</t>
    </rPh>
    <rPh sb="80" eb="81">
      <t>ス</t>
    </rPh>
    <rPh sb="84" eb="86">
      <t>ヨウス</t>
    </rPh>
    <rPh sb="87" eb="89">
      <t>ドウフウ</t>
    </rPh>
    <rPh sb="91" eb="92">
      <t>トウ</t>
    </rPh>
    <rPh sb="93" eb="95">
      <t>カゾク</t>
    </rPh>
    <rPh sb="96" eb="99">
      <t>リヨウシャ</t>
    </rPh>
    <rPh sb="100" eb="102">
      <t>ジョウホウ</t>
    </rPh>
    <rPh sb="103" eb="104">
      <t>エ</t>
    </rPh>
    <rPh sb="109" eb="111">
      <t>クフウ</t>
    </rPh>
    <rPh sb="112" eb="114">
      <t>キタイ</t>
    </rPh>
    <rPh sb="118" eb="120">
      <t>コンカイ</t>
    </rPh>
    <rPh sb="121" eb="123">
      <t>カゾク</t>
    </rPh>
    <rPh sb="130" eb="132">
      <t>ドウヨウ</t>
    </rPh>
    <rPh sb="133" eb="135">
      <t>イケン</t>
    </rPh>
    <rPh sb="139" eb="141">
      <t>コンゴ</t>
    </rPh>
    <rPh sb="142" eb="144">
      <t>カイゼン</t>
    </rPh>
    <rPh sb="145" eb="147">
      <t>キタイ</t>
    </rPh>
    <rPh sb="155" eb="157">
      <t>ジッセン</t>
    </rPh>
    <rPh sb="161" eb="163">
      <t>サマザマ</t>
    </rPh>
    <rPh sb="164" eb="165">
      <t>ト</t>
    </rPh>
    <rPh sb="166" eb="167">
      <t>ク</t>
    </rPh>
    <rPh sb="169" eb="171">
      <t>カゾク</t>
    </rPh>
    <rPh sb="172" eb="173">
      <t>ツタ</t>
    </rPh>
    <rPh sb="179" eb="183">
      <t>シンライカンケイ</t>
    </rPh>
    <rPh sb="184" eb="186">
      <t>コウチク</t>
    </rPh>
    <rPh sb="196" eb="198">
      <t>キタイ</t>
    </rPh>
    <phoneticPr fontId="3"/>
  </si>
  <si>
    <t>開設後間もないことから、利用者が重度化した場合やターミナル期になった場合の、家族対応について、職員間で十分な話し合いが出来ていないと思われる。まずは家族とより密な情報交換を図り、信頼関係を高め、その上で重度化対応やターミナルに関して話し合っていくことが必要と思われる。ホームと家族の窓口はどこになるのか、まず明確にすることが必要と思われる。家族が相談しやすい関係性を築いていくことに期待したい。</t>
    <rPh sb="0" eb="3">
      <t>カイセツゴ</t>
    </rPh>
    <rPh sb="3" eb="4">
      <t>マ</t>
    </rPh>
    <rPh sb="12" eb="15">
      <t>リヨウシャ</t>
    </rPh>
    <rPh sb="16" eb="19">
      <t>ジュウドカ</t>
    </rPh>
    <rPh sb="21" eb="23">
      <t>バアイ</t>
    </rPh>
    <rPh sb="29" eb="30">
      <t>キ</t>
    </rPh>
    <rPh sb="34" eb="36">
      <t>バアイ</t>
    </rPh>
    <rPh sb="38" eb="42">
      <t>カゾクタイオウ</t>
    </rPh>
    <rPh sb="47" eb="50">
      <t>ショクインカン</t>
    </rPh>
    <rPh sb="51" eb="53">
      <t>ジュウブン</t>
    </rPh>
    <rPh sb="54" eb="55">
      <t>ハナ</t>
    </rPh>
    <rPh sb="56" eb="57">
      <t>ア</t>
    </rPh>
    <rPh sb="59" eb="61">
      <t>デキ</t>
    </rPh>
    <rPh sb="66" eb="67">
      <t>オモ</t>
    </rPh>
    <rPh sb="74" eb="76">
      <t>カゾク</t>
    </rPh>
    <rPh sb="79" eb="80">
      <t>ミツ</t>
    </rPh>
    <rPh sb="81" eb="85">
      <t>ジョウホウコウカン</t>
    </rPh>
    <rPh sb="86" eb="87">
      <t>ハカ</t>
    </rPh>
    <rPh sb="89" eb="93">
      <t>シンライカンケイ</t>
    </rPh>
    <rPh sb="94" eb="95">
      <t>タカ</t>
    </rPh>
    <rPh sb="99" eb="100">
      <t>ウエ</t>
    </rPh>
    <rPh sb="101" eb="104">
      <t>ジュウドカ</t>
    </rPh>
    <rPh sb="104" eb="106">
      <t>タイオウ</t>
    </rPh>
    <rPh sb="113" eb="114">
      <t>カン</t>
    </rPh>
    <rPh sb="116" eb="117">
      <t>ハナ</t>
    </rPh>
    <rPh sb="118" eb="119">
      <t>ア</t>
    </rPh>
    <rPh sb="126" eb="128">
      <t>ヒツヨウ</t>
    </rPh>
    <rPh sb="129" eb="130">
      <t>オモ</t>
    </rPh>
    <rPh sb="138" eb="140">
      <t>カゾク</t>
    </rPh>
    <rPh sb="141" eb="143">
      <t>マドグチ</t>
    </rPh>
    <rPh sb="154" eb="156">
      <t>メイカク</t>
    </rPh>
    <rPh sb="162" eb="164">
      <t>ヒツヨウ</t>
    </rPh>
    <rPh sb="165" eb="166">
      <t>オモ</t>
    </rPh>
    <rPh sb="170" eb="172">
      <t>カゾク</t>
    </rPh>
    <rPh sb="173" eb="175">
      <t>ソウダン</t>
    </rPh>
    <rPh sb="191" eb="193">
      <t>キタイ</t>
    </rPh>
    <phoneticPr fontId="3"/>
  </si>
  <si>
    <t>将来の重度化対応やターミナルに関して、話し合いを重ねていくことに期待したい</t>
    <rPh sb="0" eb="2">
      <t>ショウライ</t>
    </rPh>
    <rPh sb="3" eb="6">
      <t>ジュウドカ</t>
    </rPh>
    <rPh sb="6" eb="8">
      <t>タイオウ</t>
    </rPh>
    <rPh sb="15" eb="16">
      <t>カン</t>
    </rPh>
    <rPh sb="19" eb="20">
      <t>ハナ</t>
    </rPh>
    <rPh sb="21" eb="22">
      <t>ア</t>
    </rPh>
    <rPh sb="24" eb="25">
      <t>カサ</t>
    </rPh>
    <rPh sb="32" eb="34">
      <t>キタイ</t>
    </rPh>
    <phoneticPr fontId="3"/>
  </si>
  <si>
    <t>地域の自治会と防災協力協定を締結している。その他、隔月実施の事業所連絡会や地域連絡会を通して、地域におけるネットワーク構築を進めている。隣に病院があり、隣接地に特別養護老人ホームや障がい施設も建築が予定されていている。そういう状況の中で、当ホームは、地域交流スペース等の設備を活かして地域ネットワークの中心となる可能性も秘めている。現状でも運営推進会議で話し合われた内容を利用者支援に活かしているが、更に地域の活性化にも活かしていくことが期待される。</t>
    <rPh sb="0" eb="2">
      <t>チイキ</t>
    </rPh>
    <rPh sb="3" eb="6">
      <t>ジチカイ</t>
    </rPh>
    <rPh sb="7" eb="9">
      <t>ボウサイ</t>
    </rPh>
    <rPh sb="9" eb="11">
      <t>キョウリョク</t>
    </rPh>
    <rPh sb="11" eb="13">
      <t>キョウテイ</t>
    </rPh>
    <rPh sb="14" eb="16">
      <t>テイケツ</t>
    </rPh>
    <rPh sb="23" eb="24">
      <t>ホカ</t>
    </rPh>
    <rPh sb="25" eb="27">
      <t>カクゲツ</t>
    </rPh>
    <rPh sb="27" eb="29">
      <t>ジッシ</t>
    </rPh>
    <rPh sb="30" eb="33">
      <t>ジギョウショ</t>
    </rPh>
    <rPh sb="33" eb="36">
      <t>レンラクカイ</t>
    </rPh>
    <rPh sb="37" eb="39">
      <t>チイキ</t>
    </rPh>
    <rPh sb="39" eb="42">
      <t>レンラクカイ</t>
    </rPh>
    <rPh sb="43" eb="44">
      <t>トオ</t>
    </rPh>
    <rPh sb="47" eb="49">
      <t>チイキ</t>
    </rPh>
    <rPh sb="59" eb="61">
      <t>コウチク</t>
    </rPh>
    <rPh sb="62" eb="63">
      <t>スス</t>
    </rPh>
    <rPh sb="68" eb="69">
      <t>トナリ</t>
    </rPh>
    <rPh sb="70" eb="72">
      <t>ビョウイン</t>
    </rPh>
    <rPh sb="76" eb="79">
      <t>リンセツチ</t>
    </rPh>
    <rPh sb="80" eb="84">
      <t>トクベツヨウゴ</t>
    </rPh>
    <rPh sb="84" eb="86">
      <t>ロウジン</t>
    </rPh>
    <rPh sb="90" eb="91">
      <t>ショウ</t>
    </rPh>
    <rPh sb="93" eb="95">
      <t>シセツ</t>
    </rPh>
    <rPh sb="96" eb="98">
      <t>ケンチク</t>
    </rPh>
    <rPh sb="99" eb="101">
      <t>ヨテイ</t>
    </rPh>
    <rPh sb="113" eb="115">
      <t>ジョウキョウ</t>
    </rPh>
    <rPh sb="116" eb="117">
      <t>ナカ</t>
    </rPh>
    <rPh sb="119" eb="120">
      <t>トウ</t>
    </rPh>
    <rPh sb="125" eb="127">
      <t>チイキ</t>
    </rPh>
    <rPh sb="127" eb="129">
      <t>コウリュウ</t>
    </rPh>
    <rPh sb="133" eb="134">
      <t>トウ</t>
    </rPh>
    <rPh sb="135" eb="137">
      <t>セツビ</t>
    </rPh>
    <rPh sb="138" eb="139">
      <t>イ</t>
    </rPh>
    <rPh sb="142" eb="144">
      <t>チイキ</t>
    </rPh>
    <rPh sb="151" eb="153">
      <t>チュウシン</t>
    </rPh>
    <rPh sb="156" eb="159">
      <t>カノウセイ</t>
    </rPh>
    <rPh sb="160" eb="161">
      <t>ヒ</t>
    </rPh>
    <rPh sb="166" eb="168">
      <t>ゲンジョウ</t>
    </rPh>
    <rPh sb="170" eb="172">
      <t>ウンエイ</t>
    </rPh>
    <rPh sb="172" eb="174">
      <t>スイシン</t>
    </rPh>
    <rPh sb="174" eb="176">
      <t>カイギ</t>
    </rPh>
    <rPh sb="177" eb="178">
      <t>ハナ</t>
    </rPh>
    <rPh sb="179" eb="180">
      <t>ア</t>
    </rPh>
    <rPh sb="183" eb="185">
      <t>ナイヨウ</t>
    </rPh>
    <rPh sb="186" eb="189">
      <t>リヨウシャ</t>
    </rPh>
    <rPh sb="189" eb="191">
      <t>シエン</t>
    </rPh>
    <rPh sb="192" eb="193">
      <t>イ</t>
    </rPh>
    <rPh sb="200" eb="201">
      <t>サラ</t>
    </rPh>
    <rPh sb="202" eb="204">
      <t>チイキ</t>
    </rPh>
    <rPh sb="205" eb="208">
      <t>カッセイカ</t>
    </rPh>
    <rPh sb="210" eb="211">
      <t>イ</t>
    </rPh>
    <rPh sb="219" eb="221">
      <t>キタイ</t>
    </rPh>
    <phoneticPr fontId="3"/>
  </si>
  <si>
    <t>利用者と地域の交流を進める上で、他の施設が羨むような設備や環境を有している。開設後日が浅いにもかかわらず、いくつものイベント等で利用者と地域の交流を数多く進めるなど、その長所を活用している。地域交流スペースは広く貸し出されていて、内容によっては利用者も気軽に参加できる環境にある。食材の買い物や散歩で地域の商店街とも日常的な交流がある。地域のイベントに利用者が参加する機会も、今後増加が期待できる。</t>
    <rPh sb="0" eb="3">
      <t>リヨウシャ</t>
    </rPh>
    <rPh sb="4" eb="6">
      <t>チイキ</t>
    </rPh>
    <rPh sb="7" eb="9">
      <t>コウリュウ</t>
    </rPh>
    <rPh sb="10" eb="11">
      <t>スス</t>
    </rPh>
    <rPh sb="13" eb="14">
      <t>ウエ</t>
    </rPh>
    <rPh sb="16" eb="17">
      <t>タ</t>
    </rPh>
    <rPh sb="18" eb="20">
      <t>シセツ</t>
    </rPh>
    <rPh sb="21" eb="22">
      <t>ウラヤ</t>
    </rPh>
    <rPh sb="26" eb="28">
      <t>セツビ</t>
    </rPh>
    <rPh sb="29" eb="31">
      <t>カンキョウ</t>
    </rPh>
    <rPh sb="32" eb="33">
      <t>ユウ</t>
    </rPh>
    <rPh sb="38" eb="40">
      <t>カイセツ</t>
    </rPh>
    <rPh sb="40" eb="41">
      <t>ゴ</t>
    </rPh>
    <rPh sb="41" eb="42">
      <t>ヒ</t>
    </rPh>
    <rPh sb="43" eb="44">
      <t>アサ</t>
    </rPh>
    <rPh sb="62" eb="63">
      <t>トウ</t>
    </rPh>
    <rPh sb="64" eb="67">
      <t>リヨウシャ</t>
    </rPh>
    <rPh sb="68" eb="70">
      <t>チイキ</t>
    </rPh>
    <rPh sb="71" eb="73">
      <t>コウリュウ</t>
    </rPh>
    <rPh sb="74" eb="76">
      <t>カズオオ</t>
    </rPh>
    <rPh sb="77" eb="78">
      <t>スス</t>
    </rPh>
    <rPh sb="85" eb="87">
      <t>チョウショ</t>
    </rPh>
    <rPh sb="88" eb="90">
      <t>カツヨウ</t>
    </rPh>
    <rPh sb="95" eb="97">
      <t>チイキ</t>
    </rPh>
    <rPh sb="97" eb="99">
      <t>コウリュウ</t>
    </rPh>
    <rPh sb="104" eb="105">
      <t>ヒロ</t>
    </rPh>
    <rPh sb="106" eb="107">
      <t>カ</t>
    </rPh>
    <rPh sb="108" eb="109">
      <t>ダ</t>
    </rPh>
    <rPh sb="115" eb="117">
      <t>ナイヨウ</t>
    </rPh>
    <rPh sb="122" eb="125">
      <t>リヨウシャ</t>
    </rPh>
    <rPh sb="126" eb="128">
      <t>キガル</t>
    </rPh>
    <rPh sb="129" eb="131">
      <t>サンカ</t>
    </rPh>
    <rPh sb="134" eb="136">
      <t>カンキョウ</t>
    </rPh>
    <rPh sb="140" eb="142">
      <t>ショクザイ</t>
    </rPh>
    <rPh sb="143" eb="144">
      <t>カ</t>
    </rPh>
    <rPh sb="145" eb="146">
      <t>モノ</t>
    </rPh>
    <rPh sb="147" eb="149">
      <t>サンポ</t>
    </rPh>
    <rPh sb="150" eb="152">
      <t>チイキ</t>
    </rPh>
    <rPh sb="153" eb="156">
      <t>ショウテンガイ</t>
    </rPh>
    <rPh sb="158" eb="161">
      <t>ニチジョウテキ</t>
    </rPh>
    <rPh sb="162" eb="164">
      <t>コウリュウ</t>
    </rPh>
    <rPh sb="168" eb="170">
      <t>チイキ</t>
    </rPh>
    <rPh sb="176" eb="178">
      <t>リヨウ</t>
    </rPh>
    <rPh sb="178" eb="179">
      <t>シャ</t>
    </rPh>
    <rPh sb="180" eb="182">
      <t>サンカ</t>
    </rPh>
    <rPh sb="184" eb="186">
      <t>キカイ</t>
    </rPh>
    <rPh sb="188" eb="190">
      <t>コンゴ</t>
    </rPh>
    <rPh sb="190" eb="192">
      <t>ゾウカ</t>
    </rPh>
    <rPh sb="193" eb="195">
      <t>キタイ</t>
    </rPh>
    <phoneticPr fontId="3"/>
  </si>
  <si>
    <t>地域交流スペースをはじめとして、ホーム自体が地域の財産であると考え、地域に広く貸し出している。地域交流スペースには高齢者ケアに関する参考文献等も自由に読めるように設置してあるが、地域への情報発信としてはまだまだ改善の余地があると思われる。さならるPRにより、地域交流スペースの一層の活用が図られることに期待したい。管理者は高齢者福祉に限らず、障がい、子育て、引きこもり等、幅広い分野とのネットワークづくりを進めたいと考えており、その進展に期待したい。</t>
    <rPh sb="0" eb="2">
      <t>チイキ</t>
    </rPh>
    <rPh sb="2" eb="4">
      <t>コウリュウ</t>
    </rPh>
    <rPh sb="19" eb="21">
      <t>ジタイ</t>
    </rPh>
    <rPh sb="22" eb="24">
      <t>チイキ</t>
    </rPh>
    <rPh sb="25" eb="27">
      <t>ザイサン</t>
    </rPh>
    <rPh sb="31" eb="32">
      <t>カンガ</t>
    </rPh>
    <rPh sb="34" eb="36">
      <t>チイキ</t>
    </rPh>
    <rPh sb="37" eb="38">
      <t>ヒロ</t>
    </rPh>
    <rPh sb="39" eb="40">
      <t>カ</t>
    </rPh>
    <rPh sb="41" eb="42">
      <t>ダ</t>
    </rPh>
    <rPh sb="47" eb="49">
      <t>チイキ</t>
    </rPh>
    <rPh sb="49" eb="51">
      <t>コウリュウ</t>
    </rPh>
    <rPh sb="57" eb="60">
      <t>コウレイシャ</t>
    </rPh>
    <rPh sb="63" eb="64">
      <t>カン</t>
    </rPh>
    <rPh sb="66" eb="68">
      <t>サンコウ</t>
    </rPh>
    <rPh sb="68" eb="70">
      <t>ブンケン</t>
    </rPh>
    <rPh sb="70" eb="71">
      <t>トウ</t>
    </rPh>
    <rPh sb="72" eb="74">
      <t>ジユウ</t>
    </rPh>
    <rPh sb="75" eb="76">
      <t>ヨ</t>
    </rPh>
    <rPh sb="81" eb="83">
      <t>セッチ</t>
    </rPh>
    <rPh sb="89" eb="91">
      <t>チイキ</t>
    </rPh>
    <rPh sb="93" eb="95">
      <t>ジョウホウ</t>
    </rPh>
    <rPh sb="95" eb="97">
      <t>ハッシン</t>
    </rPh>
    <rPh sb="105" eb="107">
      <t>カイゼン</t>
    </rPh>
    <rPh sb="108" eb="110">
      <t>ヨチ</t>
    </rPh>
    <rPh sb="114" eb="115">
      <t>オモ</t>
    </rPh>
    <rPh sb="129" eb="133">
      <t>チイキコウリュウ</t>
    </rPh>
    <rPh sb="138" eb="140">
      <t>イッソウ</t>
    </rPh>
    <rPh sb="141" eb="143">
      <t>カツヨウ</t>
    </rPh>
    <rPh sb="144" eb="145">
      <t>ハカ</t>
    </rPh>
    <rPh sb="151" eb="153">
      <t>キタイ</t>
    </rPh>
    <rPh sb="164" eb="166">
      <t>フクシ</t>
    </rPh>
    <rPh sb="216" eb="218">
      <t>シンテン</t>
    </rPh>
    <rPh sb="219" eb="221">
      <t>キタイ</t>
    </rPh>
    <phoneticPr fontId="3"/>
  </si>
  <si>
    <t>ホームを地域の資源として活用を進めており、今後のさらなる展開も期待される</t>
    <rPh sb="4" eb="6">
      <t>チイキ</t>
    </rPh>
    <rPh sb="7" eb="9">
      <t>シゲン</t>
    </rPh>
    <rPh sb="12" eb="14">
      <t>カツヨウ</t>
    </rPh>
    <rPh sb="15" eb="16">
      <t>スス</t>
    </rPh>
    <rPh sb="21" eb="23">
      <t>コンゴ</t>
    </rPh>
    <rPh sb="28" eb="30">
      <t>テンカイ</t>
    </rPh>
    <rPh sb="31" eb="33">
      <t>キタイ</t>
    </rPh>
    <phoneticPr fontId="3"/>
  </si>
  <si>
    <t>昼食の場面を観察した。昼食中は、隣の席同士の利用者で会話をしたり、一人で静かに食事をしている利用者など様々である。職員が配膳と下膳をしている。食後の場面では入室してきた職員に笑顔で話かける利用者もおり、親しげに会話を交わしていた。塗り絵や脳トレなど、利用者各自が興味がありそうなものを職員が用意している。職員も利用者と同じテーブルに座り、話をしながら取り組んでいた。</t>
    <rPh sb="3" eb="5">
      <t>バメン</t>
    </rPh>
    <rPh sb="6" eb="8">
      <t>カンサツ</t>
    </rPh>
    <rPh sb="13" eb="14">
      <t>チュウ</t>
    </rPh>
    <rPh sb="19" eb="21">
      <t>ドウシ</t>
    </rPh>
    <rPh sb="33" eb="35">
      <t>ヒトリ</t>
    </rPh>
    <rPh sb="46" eb="49">
      <t>リヨウシャ</t>
    </rPh>
    <rPh sb="51" eb="53">
      <t>サマザマ</t>
    </rPh>
    <rPh sb="84" eb="86">
      <t>ショクイン</t>
    </rPh>
    <rPh sb="94" eb="97">
      <t>リヨウシャ</t>
    </rPh>
    <rPh sb="101" eb="102">
      <t>シタ</t>
    </rPh>
    <rPh sb="108" eb="109">
      <t>カ</t>
    </rPh>
    <rPh sb="125" eb="128">
      <t>リヨウシャ</t>
    </rPh>
    <rPh sb="128" eb="130">
      <t>カクジ</t>
    </rPh>
    <rPh sb="142" eb="144">
      <t>ショクイン</t>
    </rPh>
    <rPh sb="152" eb="154">
      <t>ショクイン</t>
    </rPh>
    <rPh sb="155" eb="158">
      <t>リヨウシャ</t>
    </rPh>
    <rPh sb="159" eb="160">
      <t>オナ</t>
    </rPh>
    <rPh sb="175" eb="176">
      <t>ト</t>
    </rPh>
    <rPh sb="177" eb="178">
      <t>ク</t>
    </rPh>
    <phoneticPr fontId="3"/>
  </si>
  <si>
    <t>4月に入居を開始したユニットでは、すでに利用者同士の関係性が築かれており、それぞれの利用者が３つのテーブルに分かれて座っている。利用者同士の会話も楽しんでいる様子が窺われた。全体的に自立度が高い利用者が多いためか、職員が介助する場面が少なく、思い思いに過ごしている様子であった。他の利用者から話かけられる事が苦手な利用者もおり、家族が毎日のように面会に来て、自室で食事をしている。利用者本人・家族の意向を尊重した対応をとっていた。職員はユニット全体の状況を把握しながら、利用者一人ひとりが好きな時間を過ごすことができるよう、興味のあるものを提案している。利用者が落ち着いて過ごしており、ゆったりとした時間が流れている。</t>
    <rPh sb="3" eb="5">
      <t>ニュウキョ</t>
    </rPh>
    <rPh sb="6" eb="8">
      <t>カイシ</t>
    </rPh>
    <rPh sb="20" eb="25">
      <t>リヨウシャドウシ</t>
    </rPh>
    <rPh sb="26" eb="29">
      <t>カンケイセイ</t>
    </rPh>
    <rPh sb="30" eb="31">
      <t>キズ</t>
    </rPh>
    <rPh sb="42" eb="45">
      <t>リヨウシャ</t>
    </rPh>
    <rPh sb="54" eb="55">
      <t>ワ</t>
    </rPh>
    <rPh sb="58" eb="59">
      <t>スワ</t>
    </rPh>
    <rPh sb="64" eb="67">
      <t>リヨウシャ</t>
    </rPh>
    <rPh sb="67" eb="69">
      <t>ドウシ</t>
    </rPh>
    <rPh sb="70" eb="72">
      <t>カイワ</t>
    </rPh>
    <rPh sb="73" eb="74">
      <t>タノ</t>
    </rPh>
    <rPh sb="79" eb="81">
      <t>ヨウス</t>
    </rPh>
    <rPh sb="82" eb="83">
      <t>ウカガ</t>
    </rPh>
    <rPh sb="87" eb="90">
      <t>ゼンタイテキ</t>
    </rPh>
    <rPh sb="91" eb="94">
      <t>ジリツド</t>
    </rPh>
    <rPh sb="95" eb="96">
      <t>タカ</t>
    </rPh>
    <rPh sb="97" eb="100">
      <t>リヨウシャ</t>
    </rPh>
    <rPh sb="101" eb="102">
      <t>オオ</t>
    </rPh>
    <rPh sb="107" eb="109">
      <t>ショクイン</t>
    </rPh>
    <rPh sb="110" eb="112">
      <t>カイジョ</t>
    </rPh>
    <rPh sb="114" eb="116">
      <t>バメン</t>
    </rPh>
    <rPh sb="117" eb="118">
      <t>スク</t>
    </rPh>
    <rPh sb="121" eb="122">
      <t>オモ</t>
    </rPh>
    <rPh sb="123" eb="124">
      <t>オモ</t>
    </rPh>
    <rPh sb="126" eb="127">
      <t>ス</t>
    </rPh>
    <rPh sb="132" eb="134">
      <t>ヨウス</t>
    </rPh>
    <rPh sb="139" eb="140">
      <t>タ</t>
    </rPh>
    <rPh sb="141" eb="144">
      <t>リヨウシャ</t>
    </rPh>
    <rPh sb="146" eb="147">
      <t>ハナシ</t>
    </rPh>
    <rPh sb="152" eb="153">
      <t>コト</t>
    </rPh>
    <rPh sb="154" eb="156">
      <t>ニガテ</t>
    </rPh>
    <rPh sb="157" eb="160">
      <t>リヨウシャ</t>
    </rPh>
    <rPh sb="190" eb="193">
      <t>リヨウシャ</t>
    </rPh>
    <rPh sb="215" eb="217">
      <t>ショクイン</t>
    </rPh>
    <rPh sb="222" eb="224">
      <t>ゼンタイ</t>
    </rPh>
    <rPh sb="225" eb="227">
      <t>ジョウキョウ</t>
    </rPh>
    <rPh sb="228" eb="230">
      <t>ハアク</t>
    </rPh>
    <rPh sb="235" eb="238">
      <t>リヨウシャ</t>
    </rPh>
    <rPh sb="238" eb="240">
      <t>ヒトリ</t>
    </rPh>
    <rPh sb="244" eb="245">
      <t>ス</t>
    </rPh>
    <rPh sb="247" eb="249">
      <t>ジカン</t>
    </rPh>
    <rPh sb="250" eb="251">
      <t>ス</t>
    </rPh>
    <rPh sb="262" eb="264">
      <t>キョウミ</t>
    </rPh>
    <rPh sb="270" eb="272">
      <t>テイアン</t>
    </rPh>
    <rPh sb="277" eb="280">
      <t>リヨウシャ</t>
    </rPh>
    <rPh sb="281" eb="282">
      <t>オ</t>
    </rPh>
    <rPh sb="283" eb="284">
      <t>ツ</t>
    </rPh>
    <rPh sb="286" eb="287">
      <t>ス</t>
    </rPh>
    <rPh sb="300" eb="302">
      <t>ジカン</t>
    </rPh>
    <rPh sb="303" eb="304">
      <t>ナガ</t>
    </rPh>
    <phoneticPr fontId="3"/>
  </si>
  <si>
    <t>法人で苦情解決の規定を定めている。同規定に沿って、ホームにおける苦情解決の仕組みや体制も整えている。これらについて重要事項説明書を基に、利用者・家族に入居時の面談で説明している。苦情を相談できる公的な窓口や、ホーム内の相談窓口等についても説明し、周知を図っている。苦情が寄せられた場合には、迅速に対応し、早期に解決することとしている。また、再発防止を行う仕組みも作っている。</t>
    <rPh sb="0" eb="2">
      <t>ホウジン</t>
    </rPh>
    <rPh sb="3" eb="5">
      <t>クジョウ</t>
    </rPh>
    <rPh sb="5" eb="7">
      <t>カイケツ</t>
    </rPh>
    <rPh sb="8" eb="10">
      <t>キテイ</t>
    </rPh>
    <rPh sb="11" eb="12">
      <t>サダ</t>
    </rPh>
    <rPh sb="17" eb="20">
      <t>ドウキテイ</t>
    </rPh>
    <rPh sb="21" eb="22">
      <t>ソ</t>
    </rPh>
    <rPh sb="32" eb="36">
      <t>クジョウカイケツ</t>
    </rPh>
    <rPh sb="37" eb="39">
      <t>シク</t>
    </rPh>
    <rPh sb="41" eb="43">
      <t>タイセイ</t>
    </rPh>
    <rPh sb="44" eb="45">
      <t>トトノ</t>
    </rPh>
    <rPh sb="57" eb="64">
      <t>ジュウヨウジコウセツメイショ</t>
    </rPh>
    <rPh sb="65" eb="66">
      <t>モト</t>
    </rPh>
    <rPh sb="68" eb="71">
      <t>リヨウシャ</t>
    </rPh>
    <rPh sb="72" eb="74">
      <t>カゾク</t>
    </rPh>
    <rPh sb="77" eb="78">
      <t>ジ</t>
    </rPh>
    <rPh sb="79" eb="81">
      <t>メンダン</t>
    </rPh>
    <rPh sb="82" eb="84">
      <t>セツメイ</t>
    </rPh>
    <rPh sb="97" eb="99">
      <t>コウテキ</t>
    </rPh>
    <rPh sb="100" eb="102">
      <t>マドグチ</t>
    </rPh>
    <rPh sb="113" eb="114">
      <t>トウ</t>
    </rPh>
    <rPh sb="119" eb="121">
      <t>セツメイ</t>
    </rPh>
    <rPh sb="123" eb="125">
      <t>シュウチ</t>
    </rPh>
    <rPh sb="126" eb="127">
      <t>ハカ</t>
    </rPh>
    <rPh sb="132" eb="134">
      <t>クジョウ</t>
    </rPh>
    <rPh sb="135" eb="136">
      <t>ヨ</t>
    </rPh>
    <rPh sb="140" eb="142">
      <t>バアイ</t>
    </rPh>
    <rPh sb="145" eb="147">
      <t>ジンソク</t>
    </rPh>
    <rPh sb="148" eb="150">
      <t>タイオウ</t>
    </rPh>
    <rPh sb="152" eb="154">
      <t>ソウキ</t>
    </rPh>
    <rPh sb="155" eb="157">
      <t>カイケツ</t>
    </rPh>
    <rPh sb="170" eb="172">
      <t>サイハツ</t>
    </rPh>
    <rPh sb="172" eb="174">
      <t>ボウシ</t>
    </rPh>
    <rPh sb="175" eb="176">
      <t>オコナ</t>
    </rPh>
    <rPh sb="177" eb="179">
      <t>シク</t>
    </rPh>
    <rPh sb="181" eb="182">
      <t>ツク</t>
    </rPh>
    <phoneticPr fontId="3"/>
  </si>
  <si>
    <t>苦情解決の仕組みを整備し、重要事項説明書により利用者・家族に説明している</t>
    <rPh sb="0" eb="4">
      <t>クジョウカイケツ</t>
    </rPh>
    <rPh sb="5" eb="7">
      <t>シク</t>
    </rPh>
    <rPh sb="9" eb="11">
      <t>セイビ</t>
    </rPh>
    <rPh sb="13" eb="20">
      <t>ジュウヨウジコウセツメイショ</t>
    </rPh>
    <rPh sb="23" eb="26">
      <t>リヨウシャ</t>
    </rPh>
    <rPh sb="27" eb="29">
      <t>カゾク</t>
    </rPh>
    <rPh sb="30" eb="32">
      <t>セツメイ</t>
    </rPh>
    <phoneticPr fontId="3"/>
  </si>
  <si>
    <t>虐待防止の取り組みとして、虐待の芽チェックシートを活用している</t>
    <rPh sb="0" eb="2">
      <t>ギャクタイ</t>
    </rPh>
    <rPh sb="2" eb="4">
      <t>ボウシ</t>
    </rPh>
    <rPh sb="5" eb="6">
      <t>ト</t>
    </rPh>
    <rPh sb="7" eb="8">
      <t>ク</t>
    </rPh>
    <rPh sb="13" eb="15">
      <t>ギャクタイ</t>
    </rPh>
    <rPh sb="16" eb="17">
      <t>メ</t>
    </rPh>
    <rPh sb="25" eb="27">
      <t>カツヨウ</t>
    </rPh>
    <phoneticPr fontId="3"/>
  </si>
  <si>
    <t>職員に対し、虐待防止の研修を行っている。職員の言動や行為が虐待に当たらないか、「虐待の芽チェックシート」を活用し、振り返っている。利用者への適切な関わりの仕方や言葉遣い、プライバシーへの配慮、無理強いの禁止、職員同士のコミュニケーション等、虐待を防ぐために必要な視点を学び、日々の支援に活かしている。開設以降、虐待や不適切なケアについての報告は上がっていない。気になる言動などある場合は、状況報告書にて報告を受け、対策を検討する仕組みになっている。</t>
    <rPh sb="0" eb="2">
      <t>ショクイン</t>
    </rPh>
    <rPh sb="3" eb="4">
      <t>タイ</t>
    </rPh>
    <rPh sb="6" eb="8">
      <t>ギャクタイ</t>
    </rPh>
    <rPh sb="8" eb="10">
      <t>ボウシ</t>
    </rPh>
    <rPh sb="11" eb="13">
      <t>ケンシュウ</t>
    </rPh>
    <rPh sb="14" eb="15">
      <t>オコナ</t>
    </rPh>
    <rPh sb="20" eb="22">
      <t>ショクイン</t>
    </rPh>
    <rPh sb="23" eb="25">
      <t>ゲンドウ</t>
    </rPh>
    <rPh sb="26" eb="28">
      <t>コウイ</t>
    </rPh>
    <rPh sb="29" eb="31">
      <t>ギャクタイ</t>
    </rPh>
    <rPh sb="32" eb="33">
      <t>ア</t>
    </rPh>
    <rPh sb="40" eb="42">
      <t>ギャクタイ</t>
    </rPh>
    <rPh sb="43" eb="44">
      <t>メ</t>
    </rPh>
    <rPh sb="53" eb="55">
      <t>カツヨウ</t>
    </rPh>
    <rPh sb="57" eb="58">
      <t>フ</t>
    </rPh>
    <rPh sb="59" eb="60">
      <t>カエ</t>
    </rPh>
    <rPh sb="65" eb="68">
      <t>リヨウシャ</t>
    </rPh>
    <rPh sb="70" eb="72">
      <t>テキセツ</t>
    </rPh>
    <rPh sb="73" eb="74">
      <t>カカ</t>
    </rPh>
    <rPh sb="77" eb="79">
      <t>シカタ</t>
    </rPh>
    <rPh sb="80" eb="83">
      <t>コトバヅカ</t>
    </rPh>
    <rPh sb="93" eb="95">
      <t>ハイリョ</t>
    </rPh>
    <rPh sb="96" eb="99">
      <t>ムリジ</t>
    </rPh>
    <rPh sb="101" eb="103">
      <t>キンシ</t>
    </rPh>
    <rPh sb="104" eb="108">
      <t>ショクインドウシ</t>
    </rPh>
    <rPh sb="118" eb="119">
      <t>ナド</t>
    </rPh>
    <rPh sb="120" eb="122">
      <t>ギャクタイ</t>
    </rPh>
    <rPh sb="123" eb="124">
      <t>フセ</t>
    </rPh>
    <rPh sb="128" eb="130">
      <t>ヒツヨウ</t>
    </rPh>
    <rPh sb="131" eb="133">
      <t>シテン</t>
    </rPh>
    <rPh sb="134" eb="135">
      <t>マナ</t>
    </rPh>
    <rPh sb="137" eb="139">
      <t>ヒビ</t>
    </rPh>
    <rPh sb="140" eb="142">
      <t>シエン</t>
    </rPh>
    <rPh sb="143" eb="144">
      <t>イ</t>
    </rPh>
    <rPh sb="150" eb="152">
      <t>カイセツ</t>
    </rPh>
    <rPh sb="152" eb="154">
      <t>イコウ</t>
    </rPh>
    <rPh sb="155" eb="157">
      <t>ギャクタイ</t>
    </rPh>
    <rPh sb="158" eb="161">
      <t>フテキセツ</t>
    </rPh>
    <rPh sb="169" eb="171">
      <t>ホウコク</t>
    </rPh>
    <rPh sb="172" eb="173">
      <t>ア</t>
    </rPh>
    <rPh sb="180" eb="181">
      <t>キ</t>
    </rPh>
    <rPh sb="184" eb="186">
      <t>ゲンドウ</t>
    </rPh>
    <rPh sb="190" eb="192">
      <t>バアイ</t>
    </rPh>
    <rPh sb="194" eb="196">
      <t>ジョウキョウ</t>
    </rPh>
    <rPh sb="196" eb="199">
      <t>ホウコクショ</t>
    </rPh>
    <rPh sb="201" eb="203">
      <t>ホウコク</t>
    </rPh>
    <rPh sb="204" eb="205">
      <t>ウ</t>
    </rPh>
    <rPh sb="207" eb="209">
      <t>タイサク</t>
    </rPh>
    <rPh sb="210" eb="212">
      <t>ケントウ</t>
    </rPh>
    <rPh sb="214" eb="216">
      <t>シク</t>
    </rPh>
    <phoneticPr fontId="3"/>
  </si>
  <si>
    <t>ホームページを随時更新し、利用希望者や地域に向けた情報発信に注力している</t>
    <rPh sb="7" eb="9">
      <t>ズイジ</t>
    </rPh>
    <rPh sb="9" eb="11">
      <t>コウシン</t>
    </rPh>
    <rPh sb="13" eb="15">
      <t>リヨウ</t>
    </rPh>
    <rPh sb="15" eb="18">
      <t>キボウシャ</t>
    </rPh>
    <rPh sb="19" eb="21">
      <t>チイキ</t>
    </rPh>
    <rPh sb="22" eb="23">
      <t>ム</t>
    </rPh>
    <rPh sb="25" eb="27">
      <t>ジョウホウ</t>
    </rPh>
    <rPh sb="27" eb="29">
      <t>ハッシン</t>
    </rPh>
    <rPh sb="30" eb="32">
      <t>チュウリョク</t>
    </rPh>
    <phoneticPr fontId="3"/>
  </si>
  <si>
    <t>パンフレットを作成し、グループホームの他、同一建物内にある小規模多機能や地域交流スペースについても簡潔に説明している。ホームの雰囲気や、利用開始までの流れ等がつかみやすいものとなっている。ホームページを2日に1回程度更新するなど、ホームの活動を知ってもらえるよう、情報発信に力を入れている。最近ホームページをリニューアルし、更新作業に時間を要しているが、なるべく早く以前のように頻繁に更新したいとしている。積極的な情報提供を通じて、ホームの活動や特徴が外部に伝わるようにしている。</t>
    <rPh sb="7" eb="9">
      <t>サクセイ</t>
    </rPh>
    <rPh sb="19" eb="20">
      <t>ホカ</t>
    </rPh>
    <rPh sb="21" eb="26">
      <t>ドウイツタテモノナイ</t>
    </rPh>
    <rPh sb="29" eb="32">
      <t>ショウキボ</t>
    </rPh>
    <rPh sb="32" eb="35">
      <t>タキノウ</t>
    </rPh>
    <rPh sb="36" eb="38">
      <t>チイキ</t>
    </rPh>
    <rPh sb="38" eb="40">
      <t>コウリュウ</t>
    </rPh>
    <rPh sb="49" eb="51">
      <t>カンケツ</t>
    </rPh>
    <rPh sb="52" eb="54">
      <t>セツメイ</t>
    </rPh>
    <rPh sb="63" eb="66">
      <t>フンイキ</t>
    </rPh>
    <rPh sb="68" eb="70">
      <t>リヨウ</t>
    </rPh>
    <rPh sb="70" eb="72">
      <t>カイシ</t>
    </rPh>
    <rPh sb="75" eb="76">
      <t>ナガ</t>
    </rPh>
    <rPh sb="77" eb="78">
      <t>ナド</t>
    </rPh>
    <rPh sb="102" eb="103">
      <t>ヒ</t>
    </rPh>
    <rPh sb="105" eb="106">
      <t>カイ</t>
    </rPh>
    <rPh sb="106" eb="108">
      <t>テイド</t>
    </rPh>
    <rPh sb="108" eb="110">
      <t>コウシン</t>
    </rPh>
    <rPh sb="119" eb="121">
      <t>カツドウ</t>
    </rPh>
    <rPh sb="122" eb="123">
      <t>シ</t>
    </rPh>
    <rPh sb="132" eb="134">
      <t>ジョウホウ</t>
    </rPh>
    <rPh sb="134" eb="136">
      <t>ハッシン</t>
    </rPh>
    <rPh sb="137" eb="138">
      <t>チカラ</t>
    </rPh>
    <rPh sb="139" eb="140">
      <t>イ</t>
    </rPh>
    <rPh sb="145" eb="147">
      <t>サイキン</t>
    </rPh>
    <rPh sb="162" eb="166">
      <t>コウシンサギョウ</t>
    </rPh>
    <rPh sb="167" eb="169">
      <t>ジカン</t>
    </rPh>
    <rPh sb="170" eb="171">
      <t>ヨウ</t>
    </rPh>
    <rPh sb="181" eb="182">
      <t>ハヤ</t>
    </rPh>
    <rPh sb="183" eb="185">
      <t>イゼン</t>
    </rPh>
    <rPh sb="189" eb="191">
      <t>ヒンパン</t>
    </rPh>
    <rPh sb="192" eb="194">
      <t>コウシン</t>
    </rPh>
    <rPh sb="203" eb="206">
      <t>セッキョクテキ</t>
    </rPh>
    <rPh sb="207" eb="211">
      <t>ジョウホウテイキョウ</t>
    </rPh>
    <rPh sb="212" eb="213">
      <t>ツウ</t>
    </rPh>
    <rPh sb="220" eb="222">
      <t>カツドウ</t>
    </rPh>
    <rPh sb="223" eb="225">
      <t>トクチョウ</t>
    </rPh>
    <rPh sb="226" eb="228">
      <t>ガイブ</t>
    </rPh>
    <rPh sb="229" eb="230">
      <t>ツタ</t>
    </rPh>
    <phoneticPr fontId="3"/>
  </si>
  <si>
    <t>ホーム運営や利用者支援に必要なマニュアルが整備されており、業務の標準化につながっている</t>
    <phoneticPr fontId="3"/>
  </si>
  <si>
    <t>基本マニュアルに、職員心得、高齢者の基礎知識、不適切ケア、虐待防止、日常のケア、食事、ターミナルケア、事故防止、感染症、施設の安全確保、マナー等、職員にとって必要な事項が網羅されている。別冊もあり、介護の基本からヒヤリハット、認知症ケアに至るまで、利用者支援において常に求められる内容がまとめられている。これらのマニュアルは定期的に更新されており、最新の動向を踏まえたホーム運営や利用者支援ができるようにしている。業務の標準化に必要なマニュアル類が整備されている。</t>
    <phoneticPr fontId="3"/>
  </si>
  <si>
    <t>BCP（事業継続計画）を作成しており、深刻な災害などが発生した場合の対応や、事業を継続するために必要な事項等を定めている。また、利用者の緊急時の対応について、職員が確実に実施できるよう、ホーム内にフローチャート等を掲示している。また、リスクマネジメントに関するマニュアルとして、感染症対策、災害時対応等が作成されている。今年の夏、1ユニットでコロナ感染が拡大したことを教訓に、再発防止のため対策を図り、検査キットなど感染防止のための物品の備蓄をしている。</t>
    <rPh sb="79" eb="81">
      <t>ショクイン</t>
    </rPh>
    <rPh sb="82" eb="84">
      <t>カクジツ</t>
    </rPh>
    <rPh sb="85" eb="87">
      <t>ジッシ</t>
    </rPh>
    <rPh sb="96" eb="97">
      <t>ナイ</t>
    </rPh>
    <rPh sb="105" eb="106">
      <t>ナド</t>
    </rPh>
    <rPh sb="107" eb="109">
      <t>ケイジ</t>
    </rPh>
    <rPh sb="127" eb="128">
      <t>カン</t>
    </rPh>
    <rPh sb="142" eb="144">
      <t>タイサク</t>
    </rPh>
    <rPh sb="148" eb="150">
      <t>タイオウ</t>
    </rPh>
    <rPh sb="150" eb="151">
      <t>ナド</t>
    </rPh>
    <rPh sb="160" eb="162">
      <t>コトシ</t>
    </rPh>
    <rPh sb="163" eb="164">
      <t>ナツ</t>
    </rPh>
    <rPh sb="174" eb="176">
      <t>カンセン</t>
    </rPh>
    <rPh sb="177" eb="179">
      <t>カクダイ</t>
    </rPh>
    <rPh sb="184" eb="186">
      <t>キョウクン</t>
    </rPh>
    <rPh sb="188" eb="190">
      <t>サイハツ</t>
    </rPh>
    <rPh sb="190" eb="192">
      <t>ボウシ</t>
    </rPh>
    <rPh sb="195" eb="197">
      <t>タイサク</t>
    </rPh>
    <rPh sb="198" eb="199">
      <t>ハカ</t>
    </rPh>
    <rPh sb="201" eb="203">
      <t>ケンサ</t>
    </rPh>
    <rPh sb="208" eb="210">
      <t>カンセン</t>
    </rPh>
    <rPh sb="210" eb="212">
      <t>ボウシ</t>
    </rPh>
    <rPh sb="216" eb="218">
      <t>ブッピン</t>
    </rPh>
    <rPh sb="219" eb="221">
      <t>ビチク</t>
    </rPh>
    <phoneticPr fontId="3"/>
  </si>
  <si>
    <t>BCPの作成や感染症予防対策など、リスクマネジメントに取り組んでいる</t>
    <rPh sb="4" eb="6">
      <t>サクセイ</t>
    </rPh>
    <rPh sb="7" eb="12">
      <t>カンセンショウヨボウ</t>
    </rPh>
    <rPh sb="12" eb="14">
      <t>タイサク</t>
    </rPh>
    <rPh sb="27" eb="28">
      <t>ト</t>
    </rPh>
    <rPh sb="29" eb="30">
      <t>ク</t>
    </rPh>
    <phoneticPr fontId="3"/>
  </si>
  <si>
    <t>その人らしい生活を送ることができるよう、計画を立て、支援をしている。フェイスシート・ADL表・心身状況確認書等、様々な情報を集約した上で入居前にサービス担当者会議を開催し、認知症対応型共同生活介護計画を立案している。入居後も1か月に1度サービス担当者会議を開催し、家族・居室担当・介護支援専門員・管理者等で、利用者の状態に合わせて随時見直している。半年に1度の見直しが原則ではあるが、利用者の状況に合わせて随時更新するケースも多い。計画では、今までの生活や趣味・過ごし方を少しでも継続できるよう留意している。</t>
    <phoneticPr fontId="3"/>
  </si>
  <si>
    <t>その人らしい生活を送ることができるよう、計画を立て、支援をしている</t>
    <phoneticPr fontId="3"/>
  </si>
  <si>
    <t>設備・環境面で非常に恵まれており、ユニット以外でも過ごすことのできる場所が多くある。ユニット内や居室も閉塞感が無く、のびのびと過ごすことができる環境を提供している。家族の面会時も、ホーム内の様々な場所を使うことができ、他者の目を気にすることなく、心置きなく交流を楽しめる。また、地域交流スペースが2か所もあり、広く地域に開放されている。フラダンスや空手道場等、多岐にわたって使用されている。年齢も高齢者に限定せず、子ども食堂等のイベントも開催し、利用者も異世代間の交流を楽しんでいる。</t>
  </si>
  <si>
    <t>恵まれた設備・環境面を活かして、利用者がのびのびと過ごしており、地域との交流も楽しむことができている</t>
    <rPh sb="0" eb="1">
      <t>メグ</t>
    </rPh>
    <rPh sb="4" eb="6">
      <t>セツビ</t>
    </rPh>
    <rPh sb="7" eb="10">
      <t>カンキョウメン</t>
    </rPh>
    <rPh sb="11" eb="12">
      <t>イ</t>
    </rPh>
    <rPh sb="16" eb="19">
      <t>リヨウシャ</t>
    </rPh>
    <rPh sb="25" eb="26">
      <t>ス</t>
    </rPh>
    <rPh sb="32" eb="34">
      <t>チイキ</t>
    </rPh>
    <rPh sb="36" eb="38">
      <t>コウリュウ</t>
    </rPh>
    <rPh sb="39" eb="40">
      <t>タノ</t>
    </rPh>
    <phoneticPr fontId="3"/>
  </si>
  <si>
    <t>介護システムに利用者支援に必要な情報が集約されているほか、連絡アプリによりタイムリーに情報共有が図られている</t>
    <rPh sb="0" eb="2">
      <t>カイゴ</t>
    </rPh>
    <rPh sb="7" eb="10">
      <t>リヨウシャ</t>
    </rPh>
    <rPh sb="10" eb="12">
      <t>シエン</t>
    </rPh>
    <rPh sb="13" eb="15">
      <t>ヒツヨウ</t>
    </rPh>
    <rPh sb="16" eb="18">
      <t>ジョウホウ</t>
    </rPh>
    <rPh sb="19" eb="21">
      <t>シュウヤク</t>
    </rPh>
    <rPh sb="29" eb="31">
      <t>レンラク</t>
    </rPh>
    <rPh sb="43" eb="45">
      <t>ジョウホウ</t>
    </rPh>
    <rPh sb="45" eb="47">
      <t>キョウユウ</t>
    </rPh>
    <rPh sb="48" eb="49">
      <t>ハカ</t>
    </rPh>
    <phoneticPr fontId="3"/>
  </si>
  <si>
    <t>サービス担当者会議の他、1か月に1度のミーティングや、毎日10:00と13:00の職員申し送りがあり、職員間で必要な情報が共有されている。管理者やケアマネジャー等の参加するユニット会議も毎月開催している。職員の気づきを連絡アプリを通して瞬時に共有できるシステムも導入されている。ただし、介護システムや連絡アプリ等に掲載される情報量があまりにも多いため、効率的に把握するための職員のスキルが要求される。電子化による情報管理の効率化とともに、目的に合わせて紙媒体との使い分けを検討していくことも必要と思われる。</t>
    <rPh sb="102" eb="104">
      <t>ショクイン</t>
    </rPh>
    <phoneticPr fontId="3"/>
  </si>
  <si>
    <t>介護システムに、利用者支援に必要な様々な情報が集約されている。また、ミーティング等でも情報共有が図られている。職員一人ひとりの気づきや、利用者の急な変化等は連絡アプリを通じてタイムリーに共有し、利用者支援に活用されている。電子化が進められており、保存や管理等のメリットも多い。サービス担当者会議の他、1か月に1度のミーティングや、毎日10:00と13:00の職員申し送りがあり、職員間で必要な情報が共有されている。管理者やケアマネジャー等の参加するユニット会議も毎月開催している。</t>
    <rPh sb="0" eb="2">
      <t>カイゴ</t>
    </rPh>
    <rPh sb="8" eb="11">
      <t>リヨウシャ</t>
    </rPh>
    <rPh sb="11" eb="13">
      <t>シエン</t>
    </rPh>
    <rPh sb="14" eb="16">
      <t>ヒツヨウ</t>
    </rPh>
    <rPh sb="17" eb="19">
      <t>サマザマ</t>
    </rPh>
    <rPh sb="20" eb="22">
      <t>ジョウホウ</t>
    </rPh>
    <rPh sb="23" eb="25">
      <t>シュウヤク</t>
    </rPh>
    <rPh sb="40" eb="41">
      <t>トウ</t>
    </rPh>
    <rPh sb="43" eb="45">
      <t>ジョウホウ</t>
    </rPh>
    <rPh sb="45" eb="47">
      <t>キョウユウ</t>
    </rPh>
    <rPh sb="48" eb="49">
      <t>ハカ</t>
    </rPh>
    <rPh sb="55" eb="57">
      <t>ショクイン</t>
    </rPh>
    <rPh sb="57" eb="59">
      <t>ヒトリ</t>
    </rPh>
    <rPh sb="63" eb="64">
      <t>キ</t>
    </rPh>
    <rPh sb="68" eb="71">
      <t>リヨウシャ</t>
    </rPh>
    <rPh sb="72" eb="73">
      <t>キュウ</t>
    </rPh>
    <rPh sb="74" eb="76">
      <t>ヘンカ</t>
    </rPh>
    <rPh sb="76" eb="77">
      <t>トウ</t>
    </rPh>
    <rPh sb="78" eb="80">
      <t>レンラク</t>
    </rPh>
    <rPh sb="84" eb="85">
      <t>ツウ</t>
    </rPh>
    <rPh sb="93" eb="95">
      <t>キョウユウ</t>
    </rPh>
    <rPh sb="97" eb="100">
      <t>リヨウシャ</t>
    </rPh>
    <rPh sb="100" eb="102">
      <t>シエン</t>
    </rPh>
    <rPh sb="103" eb="105">
      <t>カツヨウ</t>
    </rPh>
    <rPh sb="111" eb="114">
      <t>デンシカ</t>
    </rPh>
    <rPh sb="115" eb="116">
      <t>スス</t>
    </rPh>
    <rPh sb="123" eb="125">
      <t>ホゾン</t>
    </rPh>
    <rPh sb="126" eb="128">
      <t>カンリ</t>
    </rPh>
    <rPh sb="128" eb="129">
      <t>トウ</t>
    </rPh>
    <rPh sb="135" eb="136">
      <t>オオ</t>
    </rPh>
    <phoneticPr fontId="3"/>
  </si>
  <si>
    <t>ホームページを頻繁に更新し、情報発信に注力している。一方、家族への情報発信については、改善の余地があると思われる。例えば、毎月送る請求書に、利用者の写真やひと月過ごした様子を同封する等、家族が利用者の情報を得やすくする工夫に期待したい。また、開設後間もないことから、利用者が重度化した場合やターミナル期になった場合の、家族対応について、職員間で十分な話し合いが出来ていないと思われる。まずは家族とより密な情報交換を図り、信頼関係を高め、その上で重度化対応やターミナルに関して話し合っていくことが必要と思われる。</t>
  </si>
  <si>
    <t>家族への情報発信や、将来の重度化やターミナル対応を見据えた家族との情報交換について検討していくことに期待したい</t>
    <rPh sb="0" eb="2">
      <t>カゾク</t>
    </rPh>
    <rPh sb="4" eb="6">
      <t>ジョウホウ</t>
    </rPh>
    <rPh sb="6" eb="8">
      <t>ハッシン</t>
    </rPh>
    <rPh sb="10" eb="12">
      <t>ショウライ</t>
    </rPh>
    <rPh sb="13" eb="16">
      <t>ジュウドカ</t>
    </rPh>
    <rPh sb="22" eb="24">
      <t>タイオウ</t>
    </rPh>
    <rPh sb="25" eb="27">
      <t>ミス</t>
    </rPh>
    <rPh sb="29" eb="31">
      <t>カゾク</t>
    </rPh>
    <rPh sb="33" eb="35">
      <t>ジョウホウ</t>
    </rPh>
    <rPh sb="35" eb="37">
      <t>コウカン</t>
    </rPh>
    <rPh sb="41" eb="43">
      <t>ケントウ</t>
    </rPh>
    <rPh sb="50" eb="52">
      <t>キタイ</t>
    </rPh>
    <phoneticPr fontId="3"/>
  </si>
  <si>
    <t>利用者及び家族に、入居時に個人情報使用同意願書を説明し、同意を得ている。郵便物が届居た際は、他者に個人情報が漏れることがないよう、個々の袋に保管している。保管されている所有物や個人宛の郵便物は家族に連絡して送ったり、面会訪問の際に直接渡している。また、入居時に、利用者がこれまで使っていた食器や、家にあった家具、こだわりの物があれば、可能な限り受け入れるようにしている。家族から、利用者の価値観や生活習慣についても事前に聞き取っており、利用者の意思を尊重して支援している。</t>
    <phoneticPr fontId="3"/>
  </si>
  <si>
    <t>個人情報の保護や、利用者の意思を尊重した支援をしている</t>
    <rPh sb="0" eb="2">
      <t>コジン</t>
    </rPh>
    <rPh sb="2" eb="4">
      <t>ジョウホウ</t>
    </rPh>
    <rPh sb="5" eb="7">
      <t>ホゴ</t>
    </rPh>
    <rPh sb="9" eb="12">
      <t>リヨウシャ</t>
    </rPh>
    <rPh sb="13" eb="15">
      <t>イシ</t>
    </rPh>
    <rPh sb="16" eb="18">
      <t>ソンチョウ</t>
    </rPh>
    <rPh sb="20" eb="22">
      <t>シエン</t>
    </rPh>
    <phoneticPr fontId="3"/>
  </si>
  <si>
    <t>利用者支援に必要な情報は非常に多く、介護システムで一元的に管理されている。その他、マニュアル類等も含めて多くが電子化・整備されている。量的には充分かもしれないがアクセスに習熟・時間がかかる面も見られた。慌ただしい業務の中職員が使いやすいかは疑問が残る。マニュアル類やBCPは要約したものやフローチャート化したものを紙媒体で、必要な時に現場でいつでも確認できるように工夫も期待される。データ上でも頻繁に更新されていることは好ましいが、書類も階層別に整理する等、アクセスへの工夫に期待したい。</t>
    <rPh sb="0" eb="3">
      <t>リヨウシャ</t>
    </rPh>
    <rPh sb="3" eb="5">
      <t>シエン</t>
    </rPh>
    <rPh sb="6" eb="8">
      <t>ヒツヨウ</t>
    </rPh>
    <rPh sb="9" eb="11">
      <t>ジョウホウ</t>
    </rPh>
    <rPh sb="12" eb="14">
      <t>ヒジョウ</t>
    </rPh>
    <rPh sb="15" eb="16">
      <t>オオ</t>
    </rPh>
    <rPh sb="18" eb="20">
      <t>カイゴ</t>
    </rPh>
    <rPh sb="25" eb="28">
      <t>イチゲンテキ</t>
    </rPh>
    <rPh sb="29" eb="31">
      <t>カンリ</t>
    </rPh>
    <rPh sb="39" eb="40">
      <t>タ</t>
    </rPh>
    <rPh sb="46" eb="47">
      <t>ルイ</t>
    </rPh>
    <rPh sb="47" eb="48">
      <t>トウ</t>
    </rPh>
    <rPh sb="49" eb="50">
      <t>フク</t>
    </rPh>
    <rPh sb="52" eb="53">
      <t>オオ</t>
    </rPh>
    <rPh sb="55" eb="58">
      <t>デンシカ</t>
    </rPh>
    <rPh sb="59" eb="61">
      <t>セイビ</t>
    </rPh>
    <rPh sb="67" eb="69">
      <t>リョウテキ</t>
    </rPh>
    <rPh sb="71" eb="73">
      <t>ジュウブン</t>
    </rPh>
    <rPh sb="85" eb="87">
      <t>シュウジュク</t>
    </rPh>
    <rPh sb="88" eb="90">
      <t>ジカン</t>
    </rPh>
    <rPh sb="94" eb="95">
      <t>メン</t>
    </rPh>
    <rPh sb="96" eb="97">
      <t>ミ</t>
    </rPh>
    <rPh sb="101" eb="102">
      <t>アワ</t>
    </rPh>
    <rPh sb="106" eb="108">
      <t>ギョウム</t>
    </rPh>
    <rPh sb="109" eb="110">
      <t>ナカ</t>
    </rPh>
    <rPh sb="110" eb="112">
      <t>ショクイン</t>
    </rPh>
    <rPh sb="113" eb="114">
      <t>ツカ</t>
    </rPh>
    <rPh sb="120" eb="122">
      <t>ギモン</t>
    </rPh>
    <rPh sb="123" eb="124">
      <t>ノコ</t>
    </rPh>
    <rPh sb="131" eb="132">
      <t>ルイ</t>
    </rPh>
    <rPh sb="137" eb="139">
      <t>ヨウヤク</t>
    </rPh>
    <rPh sb="151" eb="152">
      <t>カ</t>
    </rPh>
    <rPh sb="157" eb="158">
      <t>カミ</t>
    </rPh>
    <rPh sb="158" eb="160">
      <t>バイタイ</t>
    </rPh>
    <rPh sb="162" eb="164">
      <t>ヒツヨウ</t>
    </rPh>
    <rPh sb="165" eb="166">
      <t>トキ</t>
    </rPh>
    <rPh sb="167" eb="169">
      <t>ゲンバ</t>
    </rPh>
    <rPh sb="174" eb="176">
      <t>カクニン</t>
    </rPh>
    <rPh sb="182" eb="184">
      <t>クフウ</t>
    </rPh>
    <rPh sb="185" eb="187">
      <t>キタイ</t>
    </rPh>
    <rPh sb="194" eb="195">
      <t>ジョウ</t>
    </rPh>
    <rPh sb="197" eb="199">
      <t>ヒンパン</t>
    </rPh>
    <rPh sb="200" eb="202">
      <t>コウシン</t>
    </rPh>
    <rPh sb="210" eb="211">
      <t>コノ</t>
    </rPh>
    <rPh sb="216" eb="218">
      <t>ショルイ</t>
    </rPh>
    <rPh sb="219" eb="222">
      <t>カイソウベツ</t>
    </rPh>
    <rPh sb="223" eb="225">
      <t>セイリ</t>
    </rPh>
    <rPh sb="227" eb="228">
      <t>トウ</t>
    </rPh>
    <rPh sb="235" eb="237">
      <t>クフウ</t>
    </rPh>
    <rPh sb="238" eb="240">
      <t>キタイ</t>
    </rPh>
    <phoneticPr fontId="3"/>
  </si>
  <si>
    <t>利用者支援に必要な多くの情報が管理させているが、情報へのアクセスを容易にする工夫を検討していくことが期待される</t>
    <rPh sb="0" eb="3">
      <t>リヨウシャ</t>
    </rPh>
    <rPh sb="3" eb="5">
      <t>シエン</t>
    </rPh>
    <rPh sb="6" eb="8">
      <t>ヒツヨウ</t>
    </rPh>
    <rPh sb="9" eb="10">
      <t>オオ</t>
    </rPh>
    <rPh sb="12" eb="14">
      <t>ジョウホウ</t>
    </rPh>
    <rPh sb="15" eb="17">
      <t>カンリ</t>
    </rPh>
    <rPh sb="24" eb="26">
      <t>ジョウホウ</t>
    </rPh>
    <rPh sb="33" eb="35">
      <t>ヨウイ</t>
    </rPh>
    <rPh sb="38" eb="40">
      <t>クフウ</t>
    </rPh>
    <rPh sb="41" eb="43">
      <t>ケントウ</t>
    </rPh>
    <rPh sb="50" eb="52">
      <t>キタイ</t>
    </rPh>
    <phoneticPr fontId="3"/>
  </si>
  <si>
    <t>地域交流スペースをはじめとして、ホーム自体が地域の財産であると考え、地域に広く貸し出している。地域交流スペースには高齢者ケアに関する参考文献等も自由に読めるように設置してあるが、地域への情報発信としてはまだまだ改善の余地があると思われる。ホームページに加え、チラシ類の配布など、さならるPRにより、地域交流スペースの一層の活用が図られることに期待したい。管理者は高齢者福祉に限らず、障がい、子育て、引きこもり等、幅広い分野とのネットワークづくりを進めたいと考えており、その進展に期待したい。</t>
    <rPh sb="126" eb="127">
      <t>クワ</t>
    </rPh>
    <rPh sb="132" eb="133">
      <t>ルイ</t>
    </rPh>
    <rPh sb="134" eb="136">
      <t>ハイフ</t>
    </rPh>
    <phoneticPr fontId="3"/>
  </si>
  <si>
    <t>地域交流の推進に向けて積極的な姿勢を取っているため、成果につなげるためのPRの工夫に期待したい</t>
    <rPh sb="5" eb="7">
      <t>スイシン</t>
    </rPh>
    <rPh sb="8" eb="9">
      <t>ム</t>
    </rPh>
    <rPh sb="11" eb="14">
      <t>セッキョクテキ</t>
    </rPh>
    <rPh sb="15" eb="17">
      <t>シセイ</t>
    </rPh>
    <rPh sb="18" eb="19">
      <t>ト</t>
    </rPh>
    <rPh sb="26" eb="28">
      <t>セイカ</t>
    </rPh>
    <rPh sb="39" eb="41">
      <t>クフウ</t>
    </rPh>
    <rPh sb="42" eb="44">
      <t>キタイ</t>
    </rPh>
    <phoneticPr fontId="3"/>
  </si>
  <si>
    <t>今回ご対応いただきましてありがとうございます。
普段第三者からの意見をいただく機会が限られていますので、このような形でご意見いただけて嬉しいです。
今後は調査結果をもとに事業所のスタッフの皆さんと力を合わせてより良い施設を目指して一つずつ課題をクリアしていきたいと思います。
今後ともよろしくお願いいたします</t>
    <rPh sb="0" eb="2">
      <t>コンカイ</t>
    </rPh>
    <rPh sb="3" eb="5">
      <t>タイオウ</t>
    </rPh>
    <rPh sb="24" eb="26">
      <t>フダン</t>
    </rPh>
    <rPh sb="26" eb="29">
      <t>ダイサンシャ</t>
    </rPh>
    <rPh sb="32" eb="34">
      <t>イケン</t>
    </rPh>
    <rPh sb="39" eb="41">
      <t>キカイ</t>
    </rPh>
    <rPh sb="42" eb="43">
      <t>カギ</t>
    </rPh>
    <rPh sb="57" eb="58">
      <t>カタチ</t>
    </rPh>
    <rPh sb="67" eb="68">
      <t>ウレ</t>
    </rPh>
    <rPh sb="75" eb="77">
      <t>コンゴ</t>
    </rPh>
    <rPh sb="78" eb="82">
      <t>チョウサケッカ</t>
    </rPh>
    <rPh sb="86" eb="89">
      <t>ジギョウショ</t>
    </rPh>
    <rPh sb="95" eb="96">
      <t>ミナ</t>
    </rPh>
    <rPh sb="99" eb="100">
      <t>チカラ</t>
    </rPh>
    <rPh sb="101" eb="102">
      <t>ア</t>
    </rPh>
    <rPh sb="107" eb="108">
      <t>ヨ</t>
    </rPh>
    <rPh sb="109" eb="111">
      <t>シセツ</t>
    </rPh>
    <rPh sb="112" eb="114">
      <t>メザ</t>
    </rPh>
    <rPh sb="116" eb="117">
      <t>ヒト</t>
    </rPh>
    <rPh sb="120" eb="122">
      <t>カダイ</t>
    </rPh>
    <rPh sb="133" eb="134">
      <t>オモ</t>
    </rPh>
    <rPh sb="140" eb="142">
      <t>コンゴ</t>
    </rPh>
    <rPh sb="149" eb="150">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</si>
</sst>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0"/>
      <color indexed="10"/>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rgb="FFFF0000"/>
      <name val="ＭＳ Ｐゴシック"/>
      <family val="3"/>
      <charset val="128"/>
    </font>
    <font>
      <sz val="9"/>
      <color rgb="FF000000"/>
      <name val="MS UI Gothic"/>
      <family val="3"/>
      <charset val="128"/>
    </font>
    <font>
      <b/>
      <sz val="9"/>
      <color rgb="FFFF0000"/>
      <name val="ＭＳ Ｐゴシック"/>
      <family val="3"/>
      <charset val="128"/>
    </font>
    <font>
      <b/>
      <sz val="8"/>
      <name val="HG丸ｺﾞｼｯｸM-PRO"/>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8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style="thick">
        <color indexed="64"/>
      </left>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
      <left style="thick">
        <color indexed="64"/>
      </left>
      <right style="medium">
        <color indexed="64"/>
      </right>
      <top/>
      <bottom style="thin">
        <color auto="1"/>
      </bottom>
      <diagonal/>
    </border>
    <border>
      <left style="thick">
        <color indexed="64"/>
      </left>
      <right style="medium">
        <color indexed="64"/>
      </right>
      <top/>
      <bottom style="thick">
        <color auto="1"/>
      </bottom>
      <diagonal/>
    </border>
    <border>
      <left style="medium">
        <color indexed="64"/>
      </left>
      <right style="thin">
        <color indexed="64"/>
      </right>
      <top style="thin">
        <color indexed="64"/>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style="thick">
        <color indexed="64"/>
      </right>
      <top style="thin">
        <color indexed="64"/>
      </top>
      <bottom style="thick">
        <color auto="1"/>
      </bottom>
      <diagonal/>
    </border>
    <border>
      <left style="thick">
        <color indexed="64"/>
      </left>
      <right/>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thick">
        <color indexed="64"/>
      </right>
      <top style="thin">
        <color indexed="64"/>
      </top>
      <bottom style="medium">
        <color auto="1"/>
      </bottom>
      <diagonal/>
    </border>
  </borders>
  <cellStyleXfs count="6">
    <xf numFmtId="0" fontId="0"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cellStyleXfs>
  <cellXfs count="343">
    <xf numFmtId="0" fontId="0" fillId="0" borderId="0" xfId="0">
      <alignment vertical="center"/>
    </xf>
    <xf numFmtId="0" fontId="7" fillId="0" borderId="0" xfId="0" applyFont="1" applyProtection="1">
      <alignment vertical="center"/>
      <protection hidden="1"/>
    </xf>
    <xf numFmtId="0" fontId="0" fillId="0" borderId="0" xfId="0" applyProtection="1">
      <alignment vertical="center"/>
      <protection hidden="1"/>
    </xf>
    <xf numFmtId="0" fontId="5" fillId="0" borderId="0" xfId="0" applyFont="1" applyAlignment="1" applyProtection="1">
      <alignment horizontal="right" vertical="center"/>
      <protection hidden="1"/>
    </xf>
    <xf numFmtId="0" fontId="6" fillId="0" borderId="0" xfId="0" applyFont="1" applyProtection="1">
      <alignment vertical="center"/>
      <protection hidden="1"/>
    </xf>
    <xf numFmtId="0" fontId="12" fillId="0" borderId="0" xfId="0" applyFont="1" applyProtection="1">
      <alignment vertical="center"/>
      <protection hidden="1"/>
    </xf>
    <xf numFmtId="0" fontId="8" fillId="0" borderId="0" xfId="0" applyFont="1" applyAlignment="1" applyProtection="1">
      <alignment horizontal="right" vertical="center"/>
      <protection hidden="1"/>
    </xf>
    <xf numFmtId="0" fontId="11" fillId="0" borderId="0" xfId="0" applyFont="1" applyProtection="1">
      <alignment vertical="center"/>
      <protection hidden="1"/>
    </xf>
    <xf numFmtId="0" fontId="6" fillId="0" borderId="0" xfId="0" applyFont="1">
      <alignment vertical="center"/>
    </xf>
    <xf numFmtId="0" fontId="15" fillId="0" borderId="0" xfId="0" applyFont="1">
      <alignment vertical="center"/>
    </xf>
    <xf numFmtId="0" fontId="0" fillId="0" borderId="0" xfId="0" applyAlignment="1">
      <alignment horizontal="left" vertical="center"/>
    </xf>
    <xf numFmtId="0" fontId="4" fillId="0" borderId="0" xfId="0" applyFont="1">
      <alignment vertical="center"/>
    </xf>
    <xf numFmtId="0" fontId="0" fillId="0" borderId="0" xfId="0" applyAlignment="1">
      <alignment vertical="center" wrapText="1"/>
    </xf>
    <xf numFmtId="0" fontId="8" fillId="0" borderId="0" xfId="0" applyFont="1">
      <alignment vertical="center"/>
    </xf>
    <xf numFmtId="9" fontId="2" fillId="0" borderId="0" xfId="1">
      <alignment vertical="center"/>
    </xf>
    <xf numFmtId="0" fontId="0" fillId="0" borderId="1" xfId="0" applyBorder="1" applyAlignment="1">
      <alignment vertical="center" wrapText="1"/>
    </xf>
    <xf numFmtId="0" fontId="14" fillId="0" borderId="0" xfId="0" applyFont="1" applyAlignment="1">
      <alignment vertical="center" wrapText="1"/>
    </xf>
    <xf numFmtId="0" fontId="9"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2" fillId="0" borderId="0" xfId="0" applyFont="1">
      <alignment vertical="center"/>
    </xf>
    <xf numFmtId="0" fontId="2" fillId="0" borderId="0" xfId="0" applyFont="1" applyAlignment="1">
      <alignment vertical="center" wrapText="1"/>
    </xf>
    <xf numFmtId="0" fontId="16" fillId="0" borderId="0" xfId="0" applyFont="1">
      <alignment vertical="center"/>
    </xf>
    <xf numFmtId="0" fontId="2" fillId="0" borderId="0" xfId="0" applyFont="1" applyProtection="1">
      <alignment vertical="center"/>
      <protection locked="0"/>
    </xf>
    <xf numFmtId="0" fontId="13" fillId="0" borderId="0" xfId="0" applyFont="1">
      <alignment vertical="center"/>
    </xf>
    <xf numFmtId="0" fontId="2" fillId="0" borderId="0" xfId="0" applyFont="1" applyProtection="1">
      <alignment vertical="center"/>
      <protection hidden="1"/>
    </xf>
    <xf numFmtId="0" fontId="17" fillId="0" borderId="0" xfId="0" applyFont="1">
      <alignment vertical="center"/>
    </xf>
    <xf numFmtId="0" fontId="17" fillId="0" borderId="0" xfId="0" applyFont="1" applyProtection="1">
      <alignment vertical="center"/>
      <protection hidden="1"/>
    </xf>
    <xf numFmtId="0" fontId="13" fillId="0" borderId="0" xfId="0" applyFont="1" applyProtection="1">
      <alignment vertical="center"/>
      <protection hidden="1"/>
    </xf>
    <xf numFmtId="0" fontId="0" fillId="0" borderId="3" xfId="0" applyBorder="1" applyAlignment="1">
      <alignment horizontal="center" vertical="center"/>
    </xf>
    <xf numFmtId="0" fontId="15" fillId="0" borderId="0" xfId="0" applyFont="1" applyAlignment="1">
      <alignment vertical="center" wrapText="1"/>
    </xf>
    <xf numFmtId="0" fontId="19" fillId="0" borderId="0" xfId="0" applyFont="1" applyAlignment="1">
      <alignment vertical="center" wrapText="1"/>
    </xf>
    <xf numFmtId="0" fontId="5" fillId="0" borderId="0" xfId="0" applyFont="1">
      <alignment vertical="center"/>
    </xf>
    <xf numFmtId="0" fontId="9" fillId="0" borderId="0" xfId="0" applyFont="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0" xfId="0" applyFont="1" applyAlignment="1" applyProtection="1">
      <alignment horizontal="left" vertical="top" wrapText="1"/>
      <protection locked="0"/>
    </xf>
    <xf numFmtId="0" fontId="8" fillId="0" borderId="2" xfId="0" applyFont="1" applyBorder="1" applyAlignment="1">
      <alignment horizontal="center" vertical="center" wrapText="1"/>
    </xf>
    <xf numFmtId="0" fontId="2" fillId="2" borderId="2" xfId="0" applyFont="1" applyFill="1" applyBorder="1" applyAlignment="1" applyProtection="1">
      <alignment horizontal="center" vertical="center"/>
      <protection locked="0"/>
    </xf>
    <xf numFmtId="0" fontId="9" fillId="0" borderId="5" xfId="0" applyFont="1" applyBorder="1">
      <alignment vertical="center"/>
    </xf>
    <xf numFmtId="49" fontId="11" fillId="0" borderId="0" xfId="0" applyNumberFormat="1" applyFont="1" applyProtection="1">
      <alignment vertical="center"/>
      <protection hidden="1"/>
    </xf>
    <xf numFmtId="0" fontId="20"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2" fillId="0" borderId="0" xfId="5" applyNumberFormat="1" applyAlignment="1" applyProtection="1">
      <alignment horizontal="left" vertical="center"/>
      <protection locked="0"/>
    </xf>
    <xf numFmtId="0" fontId="2" fillId="0" borderId="0" xfId="5">
      <alignment vertical="center"/>
    </xf>
    <xf numFmtId="0" fontId="0" fillId="0" borderId="0" xfId="0" applyAlignment="1">
      <alignment horizontal="right" vertical="center"/>
    </xf>
    <xf numFmtId="49" fontId="5" fillId="0" borderId="0" xfId="0" applyNumberFormat="1" applyFont="1" applyAlignment="1">
      <alignment horizontal="right" vertical="center" wrapText="1" shrinkToFit="1"/>
    </xf>
    <xf numFmtId="49" fontId="2" fillId="0" borderId="0" xfId="0" applyNumberFormat="1" applyFont="1" applyAlignment="1">
      <alignment horizontal="center" vertical="center" wrapText="1" shrinkToFit="1"/>
    </xf>
    <xf numFmtId="0" fontId="2" fillId="0" borderId="0" xfId="0" applyFont="1" applyAlignment="1">
      <alignment horizontal="right" vertical="center"/>
    </xf>
    <xf numFmtId="0" fontId="5" fillId="0" borderId="0" xfId="0" applyFont="1" applyAlignment="1">
      <alignment horizontal="right" vertical="center" wrapText="1" shrinkToFit="1"/>
    </xf>
    <xf numFmtId="49" fontId="5" fillId="2" borderId="0" xfId="0" applyNumberFormat="1" applyFont="1" applyFill="1" applyAlignment="1" applyProtection="1">
      <alignment horizontal="center" vertical="center" wrapText="1" shrinkToFit="1"/>
      <protection locked="0"/>
    </xf>
    <xf numFmtId="0" fontId="2" fillId="0" borderId="0" xfId="0" applyFont="1" applyAlignment="1">
      <alignment horizontal="center" vertical="center" wrapText="1" shrinkToFit="1"/>
    </xf>
    <xf numFmtId="0" fontId="2"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6" xfId="0" applyBorder="1" applyAlignment="1">
      <alignment horizontal="center" vertical="center" wrapText="1"/>
    </xf>
    <xf numFmtId="0" fontId="11" fillId="0" borderId="0" xfId="0" applyFont="1" applyProtection="1">
      <alignment vertical="center"/>
      <protection locked="0" hidden="1"/>
    </xf>
    <xf numFmtId="0" fontId="0" fillId="0" borderId="4" xfId="0" applyBorder="1" applyAlignment="1">
      <alignment vertical="center" wrapText="1"/>
    </xf>
    <xf numFmtId="0" fontId="2" fillId="0" borderId="6" xfId="4" applyBorder="1" applyAlignment="1" applyProtection="1">
      <alignment horizontal="left" vertical="center" shrinkToFit="1"/>
      <protection locked="0"/>
    </xf>
    <xf numFmtId="0" fontId="2" fillId="0" borderId="7" xfId="4" applyBorder="1" applyAlignment="1" applyProtection="1">
      <alignment horizontal="left" vertical="center" shrinkToFit="1"/>
      <protection locked="0"/>
    </xf>
    <xf numFmtId="0" fontId="2" fillId="0" borderId="0" xfId="4" applyAlignment="1">
      <alignment horizontal="left" vertical="center" shrinkToFit="1"/>
    </xf>
    <xf numFmtId="0" fontId="2" fillId="0" borderId="0" xfId="4" applyProtection="1">
      <alignment vertical="center"/>
      <protection hidden="1"/>
    </xf>
    <xf numFmtId="0" fontId="2" fillId="0" borderId="0" xfId="4">
      <alignment vertical="center"/>
    </xf>
    <xf numFmtId="0" fontId="2" fillId="0" borderId="6" xfId="5" applyBorder="1" applyAlignment="1">
      <alignment horizontal="left" vertical="center" shrinkToFit="1"/>
    </xf>
    <xf numFmtId="0" fontId="2" fillId="0" borderId="7" xfId="5" applyBorder="1" applyAlignment="1">
      <alignment horizontal="left" vertical="center" shrinkToFit="1"/>
    </xf>
    <xf numFmtId="0" fontId="0" fillId="0" borderId="2" xfId="0" applyBorder="1" applyAlignment="1">
      <alignment vertical="center" wrapText="1"/>
    </xf>
    <xf numFmtId="0" fontId="2"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10" fillId="0" borderId="0" xfId="0" applyFont="1" applyAlignment="1">
      <alignment vertical="top" wrapText="1"/>
    </xf>
    <xf numFmtId="0" fontId="0" fillId="2" borderId="0" xfId="0"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11" fillId="0" borderId="0" xfId="0" applyFont="1">
      <alignment vertical="center"/>
    </xf>
    <xf numFmtId="0" fontId="22" fillId="0" borderId="0" xfId="0" applyFont="1" applyAlignment="1" applyProtection="1">
      <alignment vertical="center" wrapText="1"/>
      <protection hidden="1"/>
    </xf>
    <xf numFmtId="0" fontId="2" fillId="0" borderId="0" xfId="0" applyFont="1" applyAlignment="1" applyProtection="1">
      <alignment horizontal="right" vertical="center" wrapText="1"/>
      <protection hidden="1"/>
    </xf>
    <xf numFmtId="0" fontId="2" fillId="0" borderId="0" xfId="0" applyFont="1" applyAlignment="1" applyProtection="1">
      <alignment horizontal="left" vertical="center"/>
      <protection hidden="1"/>
    </xf>
    <xf numFmtId="0" fontId="2" fillId="0" borderId="8" xfId="0" applyFont="1" applyBorder="1" applyAlignment="1">
      <alignment horizontal="center" vertical="center"/>
    </xf>
    <xf numFmtId="0" fontId="9" fillId="0" borderId="0" xfId="0" applyFont="1" applyAlignment="1" applyProtection="1">
      <alignment vertical="center" wrapText="1"/>
      <protection hidden="1"/>
    </xf>
    <xf numFmtId="0" fontId="23" fillId="0" borderId="0" xfId="0" applyFont="1" applyProtection="1">
      <alignment vertical="center"/>
      <protection hidden="1"/>
    </xf>
    <xf numFmtId="0" fontId="23" fillId="0" borderId="0" xfId="0" applyFont="1" applyProtection="1">
      <alignment vertical="center"/>
      <protection locked="0" hidden="1"/>
    </xf>
    <xf numFmtId="0" fontId="24" fillId="0" borderId="0" xfId="0" applyFont="1" applyProtection="1">
      <alignment vertical="center"/>
      <protection hidden="1"/>
    </xf>
    <xf numFmtId="0" fontId="23" fillId="0" borderId="0" xfId="0" applyFont="1">
      <alignment vertical="center"/>
    </xf>
    <xf numFmtId="0" fontId="25" fillId="0" borderId="0" xfId="0" applyFont="1">
      <alignment vertical="center"/>
    </xf>
    <xf numFmtId="0" fontId="2" fillId="0" borderId="9" xfId="0" applyFont="1" applyBorder="1">
      <alignment vertical="center"/>
    </xf>
    <xf numFmtId="0" fontId="4" fillId="0" borderId="0" xfId="0" applyFont="1" applyProtection="1">
      <alignment vertical="center"/>
      <protection hidden="1"/>
    </xf>
    <xf numFmtId="0" fontId="26" fillId="0" borderId="0" xfId="0" applyFont="1" applyProtection="1">
      <alignment vertical="center"/>
      <protection hidden="1"/>
    </xf>
    <xf numFmtId="0" fontId="26" fillId="0" borderId="0" xfId="0" applyFont="1" applyProtection="1">
      <alignment vertical="center"/>
      <protection locked="0" hidden="1"/>
    </xf>
    <xf numFmtId="0" fontId="26" fillId="0" borderId="0" xfId="0" applyFont="1">
      <alignment vertical="center"/>
    </xf>
    <xf numFmtId="0" fontId="2" fillId="0" borderId="14" xfId="0" applyFont="1" applyBorder="1">
      <alignment vertical="center"/>
    </xf>
    <xf numFmtId="0" fontId="2" fillId="3" borderId="15" xfId="0" applyFont="1" applyFill="1" applyBorder="1" applyAlignment="1">
      <alignment horizontal="left" vertical="center"/>
    </xf>
    <xf numFmtId="0" fontId="25" fillId="0" borderId="9" xfId="0" applyFont="1" applyBorder="1">
      <alignment vertical="center"/>
    </xf>
    <xf numFmtId="0" fontId="28" fillId="0" borderId="0" xfId="0" applyFont="1">
      <alignment vertical="center"/>
    </xf>
    <xf numFmtId="0" fontId="28" fillId="0" borderId="0" xfId="0" applyFont="1" applyProtection="1">
      <alignment vertical="center"/>
      <protection hidden="1"/>
    </xf>
    <xf numFmtId="0" fontId="9" fillId="0" borderId="0" xfId="0" applyFont="1">
      <alignment vertical="center"/>
    </xf>
    <xf numFmtId="0" fontId="8" fillId="2" borderId="17" xfId="0" applyFont="1" applyFill="1" applyBorder="1">
      <alignment vertical="center"/>
    </xf>
    <xf numFmtId="0" fontId="2" fillId="0" borderId="18" xfId="0" applyFont="1" applyBorder="1" applyAlignment="1" applyProtection="1">
      <alignment vertical="center" wrapText="1"/>
      <protection hidden="1"/>
    </xf>
    <xf numFmtId="0" fontId="2" fillId="0" borderId="19" xfId="0" applyFont="1" applyBorder="1">
      <alignment vertical="center"/>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protection locked="0" hidden="1"/>
    </xf>
    <xf numFmtId="0" fontId="11" fillId="0" borderId="0" xfId="0" applyFont="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9" fillId="0" borderId="6" xfId="0" applyFont="1" applyBorder="1">
      <alignmen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18" fillId="0" borderId="5" xfId="0" applyFont="1" applyBorder="1" applyProtection="1">
      <alignment vertical="center"/>
      <protection hidden="1"/>
    </xf>
    <xf numFmtId="0" fontId="2" fillId="0" borderId="24" xfId="0" applyFont="1" applyBorder="1" applyAlignment="1">
      <alignment horizontal="center" vertical="top" wrapText="1"/>
    </xf>
    <xf numFmtId="0" fontId="1" fillId="0" borderId="0" xfId="0" applyFont="1">
      <alignment vertical="center"/>
    </xf>
    <xf numFmtId="0" fontId="1" fillId="0" borderId="0" xfId="0" applyFont="1" applyProtection="1">
      <alignment vertical="center"/>
      <protection locked="0"/>
    </xf>
    <xf numFmtId="0" fontId="1" fillId="0" borderId="0" xfId="0" applyFont="1" applyAlignment="1">
      <alignment vertical="center" wrapText="1"/>
    </xf>
    <xf numFmtId="0" fontId="1" fillId="0" borderId="0" xfId="0" applyFont="1" applyProtection="1">
      <alignment vertical="center"/>
      <protection hidden="1"/>
    </xf>
    <xf numFmtId="49" fontId="11" fillId="0" borderId="0" xfId="0" applyNumberFormat="1" applyFont="1">
      <alignment vertical="center"/>
    </xf>
    <xf numFmtId="0" fontId="25" fillId="3" borderId="16" xfId="0" applyFont="1" applyFill="1" applyBorder="1" applyProtection="1">
      <alignment vertical="center"/>
      <protection hidden="1"/>
    </xf>
    <xf numFmtId="0" fontId="4" fillId="0" borderId="13" xfId="0" applyFont="1" applyBorder="1" applyAlignment="1">
      <alignment horizontal="center" vertical="center"/>
    </xf>
    <xf numFmtId="0" fontId="2" fillId="3" borderId="0" xfId="3" applyFill="1"/>
    <xf numFmtId="0" fontId="2" fillId="0" borderId="0" xfId="3"/>
    <xf numFmtId="0" fontId="11" fillId="0" borderId="0" xfId="3" applyFont="1" applyAlignment="1">
      <alignment vertical="center"/>
    </xf>
    <xf numFmtId="0" fontId="11" fillId="0" borderId="0" xfId="3" applyFont="1"/>
    <xf numFmtId="0" fontId="8" fillId="3" borderId="0" xfId="3" applyFont="1" applyFill="1" applyAlignment="1" applyProtection="1">
      <alignment horizontal="right"/>
      <protection hidden="1"/>
    </xf>
    <xf numFmtId="0" fontId="2" fillId="3" borderId="27" xfId="3" applyFill="1" applyBorder="1" applyAlignment="1">
      <alignment vertical="center"/>
    </xf>
    <xf numFmtId="0" fontId="2" fillId="3" borderId="28" xfId="3" applyFill="1" applyBorder="1" applyAlignment="1">
      <alignment vertical="center"/>
    </xf>
    <xf numFmtId="0" fontId="2" fillId="3" borderId="29" xfId="3" applyFill="1" applyBorder="1" applyAlignment="1">
      <alignment vertical="center"/>
    </xf>
    <xf numFmtId="0" fontId="11" fillId="0" borderId="0" xfId="3" applyFont="1" applyAlignment="1" applyProtection="1">
      <alignment vertical="center"/>
      <protection locked="0"/>
    </xf>
    <xf numFmtId="0" fontId="30" fillId="0" borderId="23" xfId="0" applyFont="1" applyBorder="1" applyAlignment="1">
      <alignment horizontal="center" vertical="center" wrapText="1"/>
    </xf>
    <xf numFmtId="0" fontId="11" fillId="0" borderId="0" xfId="3" applyFont="1" applyAlignment="1" applyProtection="1">
      <alignment vertical="center"/>
      <protection hidden="1"/>
    </xf>
    <xf numFmtId="0" fontId="11" fillId="0" borderId="0" xfId="3" applyFont="1" applyProtection="1">
      <protection hidden="1"/>
    </xf>
    <xf numFmtId="0" fontId="0" fillId="0" borderId="63" xfId="0" applyBorder="1" applyAlignment="1">
      <alignment horizontal="left" vertical="center" wrapText="1"/>
    </xf>
    <xf numFmtId="0" fontId="31" fillId="0" borderId="0" xfId="0" applyFont="1" applyProtection="1">
      <alignment vertical="center"/>
      <protection hidden="1"/>
    </xf>
    <xf numFmtId="0" fontId="31" fillId="0" borderId="0" xfId="0" applyFont="1" applyProtection="1">
      <alignment vertical="center"/>
      <protection locked="0" hidden="1"/>
    </xf>
    <xf numFmtId="0" fontId="2"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32" fillId="0" borderId="0" xfId="0" applyFont="1">
      <alignment vertical="center"/>
    </xf>
    <xf numFmtId="0" fontId="9" fillId="5" borderId="3" xfId="2" applyFont="1" applyFill="1" applyBorder="1" applyAlignment="1">
      <alignment vertical="center" wrapText="1"/>
    </xf>
    <xf numFmtId="0" fontId="31" fillId="0" borderId="0" xfId="0" applyFont="1">
      <alignment vertical="center"/>
    </xf>
    <xf numFmtId="0" fontId="12" fillId="3" borderId="0" xfId="3" applyFont="1" applyFill="1" applyAlignment="1" applyProtection="1">
      <alignment horizontal="right" vertical="center"/>
      <protection hidden="1"/>
    </xf>
    <xf numFmtId="0" fontId="12" fillId="0" borderId="0" xfId="0" applyFont="1" applyAlignment="1" applyProtection="1">
      <alignment horizontal="right" vertical="center"/>
      <protection hidden="1"/>
    </xf>
    <xf numFmtId="0" fontId="20" fillId="0" borderId="0" xfId="0" applyFont="1" applyProtection="1">
      <alignment vertical="center"/>
      <protection hidden="1"/>
    </xf>
    <xf numFmtId="9" fontId="2" fillId="0" borderId="0" xfId="1" applyProtection="1">
      <alignment vertical="center"/>
      <protection hidden="1"/>
    </xf>
    <xf numFmtId="9" fontId="33" fillId="0" borderId="0" xfId="1" applyFont="1" applyAlignment="1" applyProtection="1">
      <alignment horizontal="right" vertical="center"/>
      <protection hidden="1"/>
    </xf>
    <xf numFmtId="0" fontId="21" fillId="0" borderId="0" xfId="4" applyFont="1" applyAlignment="1">
      <alignment horizontal="left" vertical="center"/>
    </xf>
    <xf numFmtId="0" fontId="12" fillId="5" borderId="0" xfId="3" applyFont="1" applyFill="1" applyAlignment="1" applyProtection="1">
      <alignment vertical="center"/>
      <protection hidden="1"/>
    </xf>
    <xf numFmtId="0" fontId="0" fillId="5" borderId="0" xfId="0" applyFill="1">
      <alignment vertical="center"/>
    </xf>
    <xf numFmtId="0" fontId="9" fillId="0" borderId="64" xfId="0" applyFont="1" applyBorder="1" applyAlignment="1">
      <alignment horizontal="center" vertical="center"/>
    </xf>
    <xf numFmtId="56" fontId="30" fillId="3" borderId="67" xfId="0" quotePrefix="1" applyNumberFormat="1" applyFont="1" applyFill="1" applyBorder="1" applyAlignment="1" applyProtection="1">
      <alignment horizontal="center" vertical="center" wrapText="1"/>
      <protection hidden="1"/>
    </xf>
    <xf numFmtId="0" fontId="2" fillId="0" borderId="68" xfId="0" applyFont="1" applyBorder="1">
      <alignment vertical="center"/>
    </xf>
    <xf numFmtId="0" fontId="2" fillId="0" borderId="69" xfId="0" applyFont="1" applyBorder="1">
      <alignment vertical="center"/>
    </xf>
    <xf numFmtId="0" fontId="8" fillId="2" borderId="70" xfId="0" applyFont="1" applyFill="1" applyBorder="1">
      <alignment vertical="center"/>
    </xf>
    <xf numFmtId="0" fontId="2" fillId="0" borderId="73" xfId="0" applyFont="1" applyBorder="1" applyAlignment="1" applyProtection="1">
      <alignment vertical="center" wrapText="1"/>
      <protection hidden="1"/>
    </xf>
    <xf numFmtId="0" fontId="2" fillId="0" borderId="74" xfId="0" applyFont="1" applyBorder="1">
      <alignment vertical="center"/>
    </xf>
    <xf numFmtId="0" fontId="8" fillId="2" borderId="75" xfId="0" applyFont="1" applyFill="1" applyBorder="1">
      <alignment vertical="center"/>
    </xf>
    <xf numFmtId="0" fontId="2" fillId="0" borderId="79" xfId="0" applyFont="1" applyBorder="1" applyAlignment="1" applyProtection="1">
      <alignment vertical="center" wrapText="1"/>
      <protection hidden="1"/>
    </xf>
    <xf numFmtId="49" fontId="11" fillId="0" borderId="0" xfId="3" applyNumberFormat="1" applyFont="1" applyProtection="1">
      <protection hidden="1"/>
    </xf>
    <xf numFmtId="49" fontId="11" fillId="0" borderId="0" xfId="3" applyNumberFormat="1" applyFont="1"/>
    <xf numFmtId="0" fontId="37" fillId="0" borderId="0" xfId="0" applyFont="1" applyProtection="1">
      <alignment vertical="center"/>
      <protection hidden="1"/>
    </xf>
    <xf numFmtId="0" fontId="0" fillId="0" borderId="3" xfId="0" applyBorder="1" applyAlignment="1">
      <alignment horizontal="left" vertical="center" shrinkToFit="1"/>
    </xf>
    <xf numFmtId="0" fontId="0" fillId="0" borderId="7" xfId="0" applyBorder="1" applyAlignment="1">
      <alignment horizontal="left" vertical="center" shrinkToFit="1"/>
    </xf>
    <xf numFmtId="0" fontId="0" fillId="0" borderId="0" xfId="4" applyFont="1" applyAlignment="1">
      <alignment horizontal="right" vertical="center"/>
    </xf>
    <xf numFmtId="0" fontId="2" fillId="0" borderId="0" xfId="4" applyAlignment="1">
      <alignment horizontal="right" vertical="center"/>
    </xf>
    <xf numFmtId="0" fontId="0" fillId="2" borderId="0" xfId="0" applyFill="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lignment vertical="center" shrinkToFi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0" fillId="2" borderId="0" xfId="5" applyNumberFormat="1" applyFont="1" applyFill="1" applyAlignment="1" applyProtection="1">
      <alignment horizontal="left" vertical="center"/>
      <protection locked="0"/>
    </xf>
    <xf numFmtId="49" fontId="2" fillId="2" borderId="0" xfId="5" applyNumberFormat="1" applyFill="1" applyAlignment="1" applyProtection="1">
      <alignment horizontal="left" vertical="center"/>
      <protection locked="0"/>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2" borderId="0" xfId="0" applyFill="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5"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5" fillId="2"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2" fillId="0" borderId="3" xfId="4" applyBorder="1" applyAlignment="1">
      <alignment horizontal="center" vertical="center" wrapText="1"/>
    </xf>
    <xf numFmtId="0" fontId="0" fillId="0" borderId="7" xfId="0" applyBorder="1" applyAlignment="1">
      <alignment horizontal="center" vertical="center" wrapText="1"/>
    </xf>
    <xf numFmtId="0" fontId="29" fillId="0" borderId="3" xfId="0" applyFont="1" applyBorder="1" applyAlignment="1" applyProtection="1">
      <alignment horizontal="left" vertical="center" wrapText="1"/>
      <protection hidden="1"/>
    </xf>
    <xf numFmtId="0" fontId="29" fillId="0" borderId="6" xfId="0" applyFont="1" applyBorder="1" applyAlignment="1" applyProtection="1">
      <alignment horizontal="left" vertical="center" wrapText="1"/>
      <protection hidden="1"/>
    </xf>
    <xf numFmtId="0" fontId="29" fillId="0" borderId="7" xfId="0" applyFont="1" applyBorder="1" applyAlignment="1" applyProtection="1">
      <alignment horizontal="left" vertical="center" wrapText="1"/>
      <protection hidden="1"/>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2" borderId="3" xfId="4" applyFont="1" applyFill="1" applyBorder="1" applyAlignment="1" applyProtection="1">
      <alignment horizontal="left" vertical="center" shrinkToFit="1"/>
      <protection locked="0"/>
    </xf>
    <xf numFmtId="0" fontId="2" fillId="2" borderId="6" xfId="4" applyFill="1" applyBorder="1" applyAlignment="1" applyProtection="1">
      <alignment horizontal="left" vertical="center" shrinkToFit="1"/>
      <protection locked="0"/>
    </xf>
    <xf numFmtId="0" fontId="2" fillId="2" borderId="7" xfId="4" applyFill="1" applyBorder="1" applyAlignment="1" applyProtection="1">
      <alignment horizontal="left" vertical="center" shrinkToFit="1"/>
      <protection locked="0"/>
    </xf>
    <xf numFmtId="49" fontId="0" fillId="2" borderId="3" xfId="0" applyNumberFormat="1" applyFill="1" applyBorder="1" applyAlignment="1" applyProtection="1">
      <alignment horizontal="left" vertical="center" shrinkToFit="1"/>
      <protection locked="0"/>
    </xf>
    <xf numFmtId="49" fontId="0" fillId="0" borderId="6" xfId="0" applyNumberFormat="1" applyBorder="1" applyAlignment="1" applyProtection="1">
      <alignment horizontal="left" vertical="center" shrinkToFit="1"/>
      <protection locked="0"/>
    </xf>
    <xf numFmtId="49" fontId="0" fillId="0" borderId="7" xfId="0" applyNumberFormat="1" applyBorder="1" applyAlignment="1" applyProtection="1">
      <alignment horizontal="left" vertical="center" shrinkToFit="1"/>
      <protection locked="0"/>
    </xf>
    <xf numFmtId="0" fontId="0" fillId="0" borderId="4" xfId="0" applyBorder="1" applyAlignment="1">
      <alignment horizontal="center" vertical="center" wrapText="1"/>
    </xf>
    <xf numFmtId="0" fontId="0" fillId="0" borderId="34" xfId="0" applyBorder="1">
      <alignment vertical="center"/>
    </xf>
    <xf numFmtId="0" fontId="0" fillId="0" borderId="32" xfId="0" applyBorder="1">
      <alignment vertical="center"/>
    </xf>
    <xf numFmtId="0" fontId="2" fillId="0" borderId="7" xfId="4" applyBorder="1" applyAlignment="1">
      <alignment horizontal="center" vertical="center" wrapText="1"/>
    </xf>
    <xf numFmtId="0" fontId="0" fillId="2" borderId="3" xfId="0"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34" xfId="0" applyBorder="1" applyAlignment="1">
      <alignment horizontal="left" vertical="center" wrapText="1"/>
    </xf>
    <xf numFmtId="0" fontId="0" fillId="0" borderId="32" xfId="0" applyBorder="1" applyAlignment="1">
      <alignment horizontal="left" vertical="center" wrapText="1"/>
    </xf>
    <xf numFmtId="0" fontId="0" fillId="0" borderId="6" xfId="0" applyBorder="1" applyAlignment="1">
      <alignment horizontal="left" vertical="center" shrinkToFit="1"/>
    </xf>
    <xf numFmtId="49" fontId="0" fillId="2" borderId="3" xfId="4" applyNumberFormat="1" applyFont="1" applyFill="1" applyBorder="1" applyAlignment="1" applyProtection="1">
      <alignment horizontal="left" vertical="center" shrinkToFit="1"/>
      <protection locked="0"/>
    </xf>
    <xf numFmtId="49" fontId="2" fillId="2" borderId="6" xfId="4" applyNumberFormat="1" applyFill="1" applyBorder="1" applyAlignment="1" applyProtection="1">
      <alignment horizontal="left" vertical="center" shrinkToFit="1"/>
      <protection locked="0"/>
    </xf>
    <xf numFmtId="49" fontId="2" fillId="2" borderId="7" xfId="4" applyNumberFormat="1"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36" fillId="5" borderId="3" xfId="0" applyFont="1" applyFill="1" applyBorder="1" applyAlignment="1" applyProtection="1">
      <alignment horizontal="left" vertical="center" wrapText="1"/>
      <protection locked="0"/>
    </xf>
    <xf numFmtId="0" fontId="0" fillId="5" borderId="7" xfId="0" applyFill="1" applyBorder="1" applyAlignment="1">
      <alignment horizontal="left" vertical="center" wrapText="1"/>
    </xf>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9" fillId="0" borderId="0" xfId="0" applyFont="1" applyAlignment="1">
      <alignment horizontal="left" vertical="top" wrapText="1"/>
    </xf>
    <xf numFmtId="0" fontId="9" fillId="2" borderId="3"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5" fillId="6" borderId="3" xfId="2" applyFont="1" applyFill="1" applyBorder="1" applyAlignment="1" applyProtection="1">
      <alignment horizontal="left" vertical="top" wrapText="1"/>
      <protection locked="0"/>
    </xf>
    <xf numFmtId="0" fontId="5"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5" fillId="6" borderId="7" xfId="2" applyFont="1" applyFill="1" applyBorder="1" applyAlignment="1" applyProtection="1">
      <alignment horizontal="left" vertical="top" wrapText="1"/>
      <protection locked="0"/>
    </xf>
    <xf numFmtId="0" fontId="4" fillId="0" borderId="2" xfId="2" applyFont="1" applyBorder="1">
      <alignment vertical="center"/>
    </xf>
    <xf numFmtId="0" fontId="34"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0" fillId="0" borderId="1" xfId="0" applyBorder="1" applyAlignment="1">
      <alignment horizontal="center" vertical="center"/>
    </xf>
    <xf numFmtId="0" fontId="5" fillId="2" borderId="3" xfId="0"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9" fillId="0" borderId="10" xfId="0" applyFont="1" applyBorder="1" applyAlignment="1">
      <alignment vertical="center" wrapText="1"/>
    </xf>
    <xf numFmtId="0" fontId="9" fillId="0" borderId="11" xfId="0" applyFont="1" applyBorder="1" applyAlignment="1">
      <alignment vertical="center" wrapText="1"/>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9" fillId="0" borderId="5"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8" fillId="0" borderId="0" xfId="0" applyFont="1" applyAlignment="1" applyProtection="1">
      <alignment horizontal="right" vertical="center" shrinkToFit="1"/>
      <protection hidden="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9" fillId="6" borderId="3" xfId="0" applyFont="1" applyFill="1" applyBorder="1" applyAlignment="1" applyProtection="1">
      <alignment horizontal="left" vertical="top" wrapText="1"/>
      <protection locked="0"/>
    </xf>
    <xf numFmtId="0" fontId="9" fillId="6" borderId="6" xfId="0" applyFont="1" applyFill="1" applyBorder="1" applyAlignment="1" applyProtection="1">
      <alignment horizontal="left" vertical="top" wrapText="1"/>
      <protection locked="0"/>
    </xf>
    <xf numFmtId="0" fontId="9" fillId="6" borderId="7" xfId="0" applyFont="1" applyFill="1" applyBorder="1" applyAlignment="1" applyProtection="1">
      <alignment horizontal="left" vertical="top" wrapText="1"/>
      <protection locked="0"/>
    </xf>
    <xf numFmtId="0" fontId="9" fillId="2" borderId="35" xfId="0" applyFont="1" applyFill="1" applyBorder="1" applyAlignment="1" applyProtection="1">
      <alignment horizontal="left" vertical="top" wrapText="1"/>
      <protection locked="0"/>
    </xf>
    <xf numFmtId="0" fontId="9" fillId="2" borderId="36" xfId="0" applyFont="1" applyFill="1" applyBorder="1" applyAlignment="1" applyProtection="1">
      <alignment horizontal="left" vertical="top" wrapText="1"/>
      <protection locked="0"/>
    </xf>
    <xf numFmtId="0" fontId="9" fillId="2" borderId="37" xfId="0" applyFont="1" applyFill="1" applyBorder="1" applyAlignment="1" applyProtection="1">
      <alignment horizontal="left" vertical="top" wrapText="1"/>
      <protection locked="0"/>
    </xf>
    <xf numFmtId="0" fontId="14" fillId="2" borderId="30" xfId="0" applyFont="1" applyFill="1" applyBorder="1" applyAlignment="1" applyProtection="1">
      <alignment vertical="center" wrapText="1"/>
      <protection locked="0"/>
    </xf>
    <xf numFmtId="0" fontId="14" fillId="2" borderId="0" xfId="0" applyFont="1" applyFill="1" applyAlignment="1" applyProtection="1">
      <alignment vertical="center" wrapText="1"/>
      <protection locked="0"/>
    </xf>
    <xf numFmtId="0" fontId="14" fillId="2" borderId="57" xfId="0" applyFont="1" applyFill="1" applyBorder="1" applyAlignment="1" applyProtection="1">
      <alignment vertical="center" wrapText="1"/>
      <protection locked="0"/>
    </xf>
    <xf numFmtId="0" fontId="9" fillId="2" borderId="61" xfId="0" applyFont="1" applyFill="1" applyBorder="1" applyAlignment="1" applyProtection="1">
      <alignment horizontal="left" vertical="top" wrapText="1"/>
      <protection locked="0"/>
    </xf>
    <xf numFmtId="0" fontId="9" fillId="2" borderId="62" xfId="0" applyFont="1" applyFill="1" applyBorder="1" applyAlignment="1" applyProtection="1">
      <alignment horizontal="left" vertical="top" wrapText="1"/>
      <protection locked="0"/>
    </xf>
    <xf numFmtId="0" fontId="2" fillId="3" borderId="58" xfId="0" applyFont="1" applyFill="1" applyBorder="1" applyAlignment="1">
      <alignment horizontal="center" vertical="center"/>
    </xf>
    <xf numFmtId="0" fontId="2" fillId="3" borderId="22" xfId="0" applyFont="1" applyFill="1" applyBorder="1" applyAlignment="1">
      <alignment horizontal="center" vertical="center"/>
    </xf>
    <xf numFmtId="0" fontId="27" fillId="3" borderId="22" xfId="0" applyFont="1" applyFill="1" applyBorder="1" applyAlignment="1" applyProtection="1">
      <alignment horizontal="right" vertical="center" shrinkToFit="1"/>
      <protection hidden="1"/>
    </xf>
    <xf numFmtId="0" fontId="27" fillId="3" borderId="48" xfId="0" applyFont="1" applyFill="1" applyBorder="1" applyAlignment="1" applyProtection="1">
      <alignment horizontal="right" vertical="center" shrinkToFit="1"/>
      <protection hidden="1"/>
    </xf>
    <xf numFmtId="0" fontId="14" fillId="2" borderId="10" xfId="0" applyFont="1" applyFill="1" applyBorder="1" applyAlignment="1" applyProtection="1">
      <alignment vertical="center" wrapText="1"/>
      <protection locked="0"/>
    </xf>
    <xf numFmtId="0" fontId="14" fillId="2" borderId="11"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9" fillId="2" borderId="30"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57" xfId="0" applyFont="1" applyFill="1" applyBorder="1" applyAlignment="1" applyProtection="1">
      <alignment horizontal="left" vertical="top" wrapText="1"/>
      <protection locked="0"/>
    </xf>
    <xf numFmtId="0" fontId="9" fillId="2" borderId="34" xfId="0" applyFont="1" applyFill="1" applyBorder="1" applyAlignment="1" applyProtection="1">
      <alignment horizontal="left" vertical="top" wrapText="1"/>
      <protection locked="0"/>
    </xf>
    <xf numFmtId="0" fontId="9" fillId="2" borderId="60" xfId="0" applyFont="1" applyFill="1" applyBorder="1" applyAlignment="1" applyProtection="1">
      <alignment horizontal="left" vertical="top" wrapText="1"/>
      <protection locked="0"/>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2" fillId="0" borderId="23" xfId="0" applyFont="1" applyBorder="1" applyAlignment="1">
      <alignment horizontal="center" vertical="top"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27" fillId="3" borderId="55" xfId="0" applyFont="1" applyFill="1" applyBorder="1" applyAlignment="1" applyProtection="1">
      <alignment horizontal="right" vertical="center" wrapText="1"/>
      <protection hidden="1"/>
    </xf>
    <xf numFmtId="0" fontId="27" fillId="3" borderId="56" xfId="0" applyFont="1" applyFill="1" applyBorder="1" applyAlignment="1" applyProtection="1">
      <alignment horizontal="right" vertical="center" wrapText="1"/>
      <protection hidden="1"/>
    </xf>
    <xf numFmtId="0" fontId="9" fillId="3" borderId="41" xfId="0" applyFont="1" applyFill="1" applyBorder="1" applyAlignment="1">
      <alignment horizontal="left" vertical="top" wrapText="1"/>
    </xf>
    <xf numFmtId="0" fontId="9" fillId="3" borderId="5" xfId="0" applyFont="1" applyFill="1" applyBorder="1" applyAlignment="1">
      <alignment horizontal="left" vertical="top"/>
    </xf>
    <xf numFmtId="0" fontId="25" fillId="3" borderId="5" xfId="0" applyFont="1" applyFill="1" applyBorder="1" applyAlignment="1" applyProtection="1">
      <alignment horizontal="right" vertical="center" wrapText="1"/>
      <protection hidden="1"/>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48" xfId="0" applyFont="1" applyBorder="1" applyAlignment="1">
      <alignment horizontal="center" vertical="top"/>
    </xf>
    <xf numFmtId="0" fontId="9" fillId="3" borderId="65" xfId="0" applyFont="1" applyFill="1" applyBorder="1" applyAlignment="1">
      <alignment horizontal="left" vertical="top" wrapText="1"/>
    </xf>
    <xf numFmtId="0" fontId="9" fillId="3" borderId="66" xfId="0" applyFont="1" applyFill="1" applyBorder="1" applyAlignment="1">
      <alignment horizontal="left" vertical="top" wrapText="1"/>
    </xf>
    <xf numFmtId="0" fontId="25" fillId="3" borderId="66" xfId="0" applyFont="1" applyFill="1" applyBorder="1" applyAlignment="1">
      <alignment horizontal="center" vertical="center" wrapText="1"/>
    </xf>
    <xf numFmtId="0" fontId="4" fillId="0" borderId="59" xfId="0" applyFont="1" applyBorder="1" applyAlignment="1">
      <alignment horizontal="center" vertical="center"/>
    </xf>
    <xf numFmtId="0" fontId="4" fillId="0" borderId="26"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5" fillId="3" borderId="6" xfId="0" applyFont="1" applyFill="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3" borderId="31" xfId="0" applyFont="1" applyFill="1" applyBorder="1" applyAlignment="1">
      <alignment horizontal="center" vertical="center"/>
    </xf>
    <xf numFmtId="0" fontId="2" fillId="3" borderId="5" xfId="0" applyFont="1" applyFill="1" applyBorder="1" applyAlignment="1">
      <alignment horizontal="center" vertical="center"/>
    </xf>
    <xf numFmtId="0" fontId="27" fillId="3" borderId="5" xfId="0" applyFont="1" applyFill="1" applyBorder="1" applyAlignment="1" applyProtection="1">
      <alignment horizontal="right" vertical="center"/>
      <protection hidden="1"/>
    </xf>
    <xf numFmtId="0" fontId="27" fillId="3" borderId="16" xfId="0" applyFont="1" applyFill="1" applyBorder="1" applyAlignment="1" applyProtection="1">
      <alignment horizontal="right" vertical="center"/>
      <protection hidden="1"/>
    </xf>
    <xf numFmtId="0" fontId="9" fillId="0" borderId="76" xfId="0" applyFont="1" applyBorder="1" applyAlignment="1">
      <alignment horizontal="left" vertical="top" wrapText="1"/>
    </xf>
    <xf numFmtId="0" fontId="9" fillId="0" borderId="77" xfId="0" applyFont="1" applyBorder="1" applyAlignment="1">
      <alignment horizontal="left" vertical="top" wrapText="1"/>
    </xf>
    <xf numFmtId="0" fontId="9" fillId="0" borderId="78" xfId="0" applyFont="1" applyBorder="1" applyAlignment="1">
      <alignment horizontal="left" vertical="top" wrapText="1"/>
    </xf>
    <xf numFmtId="0" fontId="9" fillId="0" borderId="71" xfId="0" applyFont="1" applyBorder="1" applyAlignment="1">
      <alignment horizontal="left" vertical="top" wrapText="1"/>
    </xf>
    <xf numFmtId="0" fontId="9" fillId="0" borderId="66" xfId="0" applyFont="1" applyBorder="1" applyAlignment="1">
      <alignment horizontal="left" vertical="top" wrapText="1"/>
    </xf>
    <xf numFmtId="0" fontId="9" fillId="0" borderId="72" xfId="0" applyFont="1" applyBorder="1" applyAlignment="1">
      <alignment horizontal="left" vertical="top" wrapText="1"/>
    </xf>
    <xf numFmtId="0" fontId="2" fillId="3" borderId="38" xfId="3" applyFill="1" applyBorder="1" applyAlignment="1">
      <alignment horizontal="left" vertical="center"/>
    </xf>
    <xf numFmtId="0" fontId="2" fillId="3" borderId="39" xfId="3" applyFill="1" applyBorder="1" applyAlignment="1">
      <alignment horizontal="left" vertical="center"/>
    </xf>
    <xf numFmtId="0" fontId="27" fillId="3" borderId="39" xfId="3" applyFont="1" applyFill="1" applyBorder="1" applyAlignment="1" applyProtection="1">
      <alignment horizontal="right" vertical="center" shrinkToFit="1"/>
      <protection hidden="1"/>
    </xf>
    <xf numFmtId="0" fontId="27" fillId="3" borderId="40" xfId="3" applyFont="1" applyFill="1" applyBorder="1" applyAlignment="1" applyProtection="1">
      <alignment horizontal="right" vertical="center" shrinkToFit="1"/>
      <protection hidden="1"/>
    </xf>
    <xf numFmtId="0" fontId="2" fillId="3" borderId="41" xfId="3" applyFill="1" applyBorder="1" applyAlignment="1">
      <alignment horizontal="left" vertical="center"/>
    </xf>
    <xf numFmtId="0" fontId="2" fillId="3" borderId="5" xfId="3" applyFill="1" applyBorder="1" applyAlignment="1">
      <alignment horizontal="left" vertical="center"/>
    </xf>
    <xf numFmtId="0" fontId="2" fillId="3" borderId="5" xfId="3" applyFill="1" applyBorder="1"/>
    <xf numFmtId="0" fontId="2" fillId="3" borderId="42" xfId="3" applyFill="1" applyBorder="1"/>
    <xf numFmtId="0" fontId="9" fillId="2" borderId="5" xfId="3" applyFont="1" applyFill="1" applyBorder="1" applyAlignment="1" applyProtection="1">
      <alignment horizontal="left" vertical="center" wrapText="1"/>
      <protection locked="0"/>
    </xf>
    <xf numFmtId="0" fontId="9" fillId="2" borderId="42" xfId="3" applyFont="1" applyFill="1" applyBorder="1" applyAlignment="1" applyProtection="1">
      <alignment horizontal="left" vertical="center" wrapText="1"/>
      <protection locked="0"/>
    </xf>
    <xf numFmtId="0" fontId="2" fillId="3" borderId="43" xfId="3" applyFill="1" applyBorder="1" applyAlignment="1">
      <alignment horizontal="left" vertical="center"/>
    </xf>
    <xf numFmtId="0" fontId="2" fillId="3" borderId="44" xfId="3" applyFill="1" applyBorder="1" applyAlignment="1">
      <alignment horizontal="left" vertical="center"/>
    </xf>
    <xf numFmtId="0" fontId="2" fillId="3" borderId="45" xfId="3" applyFill="1" applyBorder="1" applyAlignment="1">
      <alignment horizontal="left" vertical="center"/>
    </xf>
    <xf numFmtId="0" fontId="9" fillId="2" borderId="43" xfId="3" applyFont="1" applyFill="1" applyBorder="1" applyAlignment="1" applyProtection="1">
      <alignment horizontal="left" vertical="top" wrapText="1" shrinkToFit="1"/>
      <protection locked="0"/>
    </xf>
    <xf numFmtId="0" fontId="9" fillId="2" borderId="44" xfId="3" applyFont="1" applyFill="1" applyBorder="1" applyAlignment="1" applyProtection="1">
      <alignment horizontal="left" vertical="top" wrapText="1" shrinkToFit="1"/>
      <protection locked="0"/>
    </xf>
    <xf numFmtId="0" fontId="9" fillId="2" borderId="45" xfId="3" applyFont="1" applyFill="1" applyBorder="1" applyAlignment="1" applyProtection="1">
      <alignment horizontal="left" vertical="top" wrapText="1" shrinkToFit="1"/>
      <protection locked="0"/>
    </xf>
    <xf numFmtId="0" fontId="2" fillId="2" borderId="28" xfId="3" applyFill="1" applyBorder="1" applyAlignment="1" applyProtection="1">
      <alignment horizontal="center" vertical="center"/>
      <protection hidden="1"/>
    </xf>
    <xf numFmtId="0" fontId="2" fillId="2" borderId="46" xfId="3" applyFill="1" applyBorder="1" applyAlignment="1" applyProtection="1">
      <alignment horizontal="center" vertical="center"/>
      <protection hidden="1"/>
    </xf>
    <xf numFmtId="0" fontId="14" fillId="3" borderId="47" xfId="3" applyFont="1" applyFill="1" applyBorder="1" applyAlignment="1" applyProtection="1">
      <alignment horizontal="left" vertical="top" wrapText="1" shrinkToFit="1"/>
      <protection hidden="1"/>
    </xf>
    <xf numFmtId="0" fontId="14" fillId="3" borderId="28" xfId="3" applyFont="1" applyFill="1" applyBorder="1" applyAlignment="1" applyProtection="1">
      <alignment horizontal="left" vertical="top" wrapText="1" shrinkToFit="1"/>
      <protection hidden="1"/>
    </xf>
    <xf numFmtId="0" fontId="14" fillId="3" borderId="29" xfId="3" applyFont="1" applyFill="1" applyBorder="1" applyAlignment="1" applyProtection="1">
      <alignment horizontal="left" vertical="top" wrapText="1" shrinkToFit="1"/>
      <protection hidden="1"/>
    </xf>
    <xf numFmtId="0" fontId="8" fillId="0" borderId="5" xfId="0" applyFont="1" applyBorder="1" applyAlignment="1" applyProtection="1">
      <alignment horizontal="right" vertical="center" shrinkToFit="1"/>
      <protection hidden="1"/>
    </xf>
    <xf numFmtId="0" fontId="0" fillId="0" borderId="4" xfId="0" applyBorder="1" applyAlignment="1">
      <alignment horizontal="center" vertical="center"/>
    </xf>
    <xf numFmtId="0" fontId="0" fillId="0" borderId="32" xfId="0" applyBorder="1" applyAlignment="1">
      <alignment horizontal="center" vertical="center"/>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5" fillId="2" borderId="3"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noThreeD="1"/>
</file>

<file path=xl/ctrlProps/ctrlProp101.xml><?xml version="1.0" encoding="utf-8"?>
<formControlPr xmlns="http://schemas.microsoft.com/office/spreadsheetml/2009/9/main" objectType="Radio" checked="Checked"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I$85" noThreeD="1"/>
</file>

<file path=xl/ctrlProps/ctrlProp104.xml><?xml version="1.0" encoding="utf-8"?>
<formControlPr xmlns="http://schemas.microsoft.com/office/spreadsheetml/2009/9/main" objectType="Radio" noThreeD="1"/>
</file>

<file path=xl/ctrlProps/ctrlProp105.xml><?xml version="1.0" encoding="utf-8"?>
<formControlPr xmlns="http://schemas.microsoft.com/office/spreadsheetml/2009/9/main" objectType="Radio" checked="Checked"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I$86"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checked="Checked" noThreeD="1"/>
</file>

<file path=xl/ctrlProps/ctrlProp11.xml><?xml version="1.0" encoding="utf-8"?>
<formControlPr xmlns="http://schemas.microsoft.com/office/spreadsheetml/2009/9/main" objectType="Radio" firstButton="1" fmlaLink="$I$1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I$99" noThreeD="1"/>
</file>

<file path=xl/ctrlProps/ctrlProp112.xml><?xml version="1.0" encoding="utf-8"?>
<formControlPr xmlns="http://schemas.microsoft.com/office/spreadsheetml/2009/9/main" objectType="Radio" noThreeD="1"/>
</file>

<file path=xl/ctrlProps/ctrlProp113.xml><?xml version="1.0" encoding="utf-8"?>
<formControlPr xmlns="http://schemas.microsoft.com/office/spreadsheetml/2009/9/main" objectType="Radio" checked="Checked"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I$100" noThreeD="1"/>
</file>

<file path=xl/ctrlProps/ctrlProp116.xml><?xml version="1.0" encoding="utf-8"?>
<formControlPr xmlns="http://schemas.microsoft.com/office/spreadsheetml/2009/9/main" objectType="Radio" noThreeD="1"/>
</file>

<file path=xl/ctrlProps/ctrlProp117.xml><?xml version="1.0" encoding="utf-8"?>
<formControlPr xmlns="http://schemas.microsoft.com/office/spreadsheetml/2009/9/main" objectType="Radio" checked="Checked"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I$101" noThreeD="1"/>
</file>

<file path=xl/ctrlProps/ctrlProp12.xml><?xml version="1.0" encoding="utf-8"?>
<formControlPr xmlns="http://schemas.microsoft.com/office/spreadsheetml/2009/9/main" objectType="Radio" noThreeD="1"/>
</file>

<file path=xl/ctrlProps/ctrlProp120.xml><?xml version="1.0" encoding="utf-8"?>
<formControlPr xmlns="http://schemas.microsoft.com/office/spreadsheetml/2009/9/main" objectType="Radio" noThreeD="1"/>
</file>

<file path=xl/ctrlProps/ctrlProp121.xml><?xml version="1.0" encoding="utf-8"?>
<formControlPr xmlns="http://schemas.microsoft.com/office/spreadsheetml/2009/9/main" objectType="Radio" checked="Checked"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I$105"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Radio" checked="Checked"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I$106" noThreeD="1"/>
</file>

<file path=xl/ctrlProps/ctrlProp128.xml><?xml version="1.0" encoding="utf-8"?>
<formControlPr xmlns="http://schemas.microsoft.com/office/spreadsheetml/2009/9/main" objectType="Radio" noThreeD="1"/>
</file>

<file path=xl/ctrlProps/ctrlProp129.xml><?xml version="1.0" encoding="utf-8"?>
<formControlPr xmlns="http://schemas.microsoft.com/office/spreadsheetml/2009/9/main" objectType="Radio" checked="Checked" noThreeD="1"/>
</file>

<file path=xl/ctrlProps/ctrlProp13.xml><?xml version="1.0" encoding="utf-8"?>
<formControlPr xmlns="http://schemas.microsoft.com/office/spreadsheetml/2009/9/main" objectType="Radio" checked="Checked"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I$122" noThreeD="1"/>
</file>

<file path=xl/ctrlProps/ctrlProp132.xml><?xml version="1.0" encoding="utf-8"?>
<formControlPr xmlns="http://schemas.microsoft.com/office/spreadsheetml/2009/9/main" objectType="Radio" noThreeD="1"/>
</file>

<file path=xl/ctrlProps/ctrlProp133.xml><?xml version="1.0" encoding="utf-8"?>
<formControlPr xmlns="http://schemas.microsoft.com/office/spreadsheetml/2009/9/main" objectType="Radio" checked="Checked"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I$123"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Radio" checked="Checked"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I$124"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noThreeD="1"/>
</file>

<file path=xl/ctrlProps/ctrlProp141.xml><?xml version="1.0" encoding="utf-8"?>
<formControlPr xmlns="http://schemas.microsoft.com/office/spreadsheetml/2009/9/main" objectType="Radio" checked="Checked"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I$135"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Radio" checked="Checked"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I$136" noThreeD="1"/>
</file>

<file path=xl/ctrlProps/ctrlProp148.xml><?xml version="1.0" encoding="utf-8"?>
<formControlPr xmlns="http://schemas.microsoft.com/office/spreadsheetml/2009/9/main" objectType="Radio" noThreeD="1"/>
</file>

<file path=xl/ctrlProps/ctrlProp149.xml><?xml version="1.0" encoding="utf-8"?>
<formControlPr xmlns="http://schemas.microsoft.com/office/spreadsheetml/2009/9/main" objectType="Radio" checked="Checked" noThreeD="1"/>
</file>

<file path=xl/ctrlProps/ctrlProp15.xml><?xml version="1.0" encoding="utf-8"?>
<formControlPr xmlns="http://schemas.microsoft.com/office/spreadsheetml/2009/9/main" objectType="Radio" firstButton="1" fmlaLink="$I$12"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I$137" noThreeD="1"/>
</file>

<file path=xl/ctrlProps/ctrlProp152.xml><?xml version="1.0" encoding="utf-8"?>
<formControlPr xmlns="http://schemas.microsoft.com/office/spreadsheetml/2009/9/main" objectType="Radio" noThreeD="1"/>
</file>

<file path=xl/ctrlProps/ctrlProp153.xml><?xml version="1.0" encoding="utf-8"?>
<formControlPr xmlns="http://schemas.microsoft.com/office/spreadsheetml/2009/9/main" objectType="Radio" checked="Checked"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I$138" noThreeD="1"/>
</file>

<file path=xl/ctrlProps/ctrlProp156.xml><?xml version="1.0" encoding="utf-8"?>
<formControlPr xmlns="http://schemas.microsoft.com/office/spreadsheetml/2009/9/main" objectType="Radio" noThreeD="1"/>
</file>

<file path=xl/ctrlProps/ctrlProp157.xml><?xml version="1.0" encoding="utf-8"?>
<formControlPr xmlns="http://schemas.microsoft.com/office/spreadsheetml/2009/9/main" objectType="Radio" checked="Checked"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I$149" noThreeD="1"/>
</file>

<file path=xl/ctrlProps/ctrlProp16.xml><?xml version="1.0" encoding="utf-8"?>
<formControlPr xmlns="http://schemas.microsoft.com/office/spreadsheetml/2009/9/main" objectType="Radio" noThreeD="1"/>
</file>

<file path=xl/ctrlProps/ctrlProp160.xml><?xml version="1.0" encoding="utf-8"?>
<formControlPr xmlns="http://schemas.microsoft.com/office/spreadsheetml/2009/9/main" objectType="Radio" noThreeD="1"/>
</file>

<file path=xl/ctrlProps/ctrlProp161.xml><?xml version="1.0" encoding="utf-8"?>
<formControlPr xmlns="http://schemas.microsoft.com/office/spreadsheetml/2009/9/main" objectType="Radio" checked="Checked"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I$150" noThreeD="1"/>
</file>

<file path=xl/ctrlProps/ctrlProp164.xml><?xml version="1.0" encoding="utf-8"?>
<formControlPr xmlns="http://schemas.microsoft.com/office/spreadsheetml/2009/9/main" objectType="Radio" noThreeD="1"/>
</file>

<file path=xl/ctrlProps/ctrlProp165.xml><?xml version="1.0" encoding="utf-8"?>
<formControlPr xmlns="http://schemas.microsoft.com/office/spreadsheetml/2009/9/main" objectType="Radio" checked="Checked"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fmlaLink="$I$151" noThreeD="1"/>
</file>

<file path=xl/ctrlProps/ctrlProp168.xml><?xml version="1.0" encoding="utf-8"?>
<formControlPr xmlns="http://schemas.microsoft.com/office/spreadsheetml/2009/9/main" objectType="Radio" noThreeD="1"/>
</file>

<file path=xl/ctrlProps/ctrlProp169.xml><?xml version="1.0" encoding="utf-8"?>
<formControlPr xmlns="http://schemas.microsoft.com/office/spreadsheetml/2009/9/main" objectType="Radio" checked="Checked" noThreeD="1"/>
</file>

<file path=xl/ctrlProps/ctrlProp17.xml><?xml version="1.0" encoding="utf-8"?>
<formControlPr xmlns="http://schemas.microsoft.com/office/spreadsheetml/2009/9/main" objectType="Radio" checked="Checked"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I$152" noThreeD="1"/>
</file>

<file path=xl/ctrlProps/ctrlProp172.xml><?xml version="1.0" encoding="utf-8"?>
<formControlPr xmlns="http://schemas.microsoft.com/office/spreadsheetml/2009/9/main" objectType="Radio" noThreeD="1"/>
</file>

<file path=xl/ctrlProps/ctrlProp173.xml><?xml version="1.0" encoding="utf-8"?>
<formControlPr xmlns="http://schemas.microsoft.com/office/spreadsheetml/2009/9/main" objectType="Radio" checked="Checked"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fmlaLink="$I$163" noThreeD="1"/>
</file>

<file path=xl/ctrlProps/ctrlProp176.xml><?xml version="1.0" encoding="utf-8"?>
<formControlPr xmlns="http://schemas.microsoft.com/office/spreadsheetml/2009/9/main" objectType="Radio" noThreeD="1"/>
</file>

<file path=xl/ctrlProps/ctrlProp177.xml><?xml version="1.0" encoding="utf-8"?>
<formControlPr xmlns="http://schemas.microsoft.com/office/spreadsheetml/2009/9/main" objectType="Radio" checked="Checked"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Radio" firstButton="1" fmlaLink="$I$164"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noThreeD="1"/>
</file>

<file path=xl/ctrlProps/ctrlProp181.xml><?xml version="1.0" encoding="utf-8"?>
<formControlPr xmlns="http://schemas.microsoft.com/office/spreadsheetml/2009/9/main" objectType="Radio" checked="Checked"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fmlaLink="$I$165" noThreeD="1"/>
</file>

<file path=xl/ctrlProps/ctrlProp184.xml><?xml version="1.0" encoding="utf-8"?>
<formControlPr xmlns="http://schemas.microsoft.com/office/spreadsheetml/2009/9/main" objectType="Radio" noThreeD="1"/>
</file>

<file path=xl/ctrlProps/ctrlProp185.xml><?xml version="1.0" encoding="utf-8"?>
<formControlPr xmlns="http://schemas.microsoft.com/office/spreadsheetml/2009/9/main" objectType="Radio" checked="Checked"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fmlaLink="$I$176" noThreeD="1"/>
</file>

<file path=xl/ctrlProps/ctrlProp188.xml><?xml version="1.0" encoding="utf-8"?>
<formControlPr xmlns="http://schemas.microsoft.com/office/spreadsheetml/2009/9/main" objectType="Radio" noThreeD="1"/>
</file>

<file path=xl/ctrlProps/ctrlProp189.xml><?xml version="1.0" encoding="utf-8"?>
<formControlPr xmlns="http://schemas.microsoft.com/office/spreadsheetml/2009/9/main" objectType="Radio" checked="Checked" noThreeD="1"/>
</file>

<file path=xl/ctrlProps/ctrlProp19.xml><?xml version="1.0" encoding="utf-8"?>
<formControlPr xmlns="http://schemas.microsoft.com/office/spreadsheetml/2009/9/main" objectType="Radio" firstButton="1" fmlaLink="$I$13"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fmlaLink="$I$177" noThreeD="1"/>
</file>

<file path=xl/ctrlProps/ctrlProp192.xml><?xml version="1.0" encoding="utf-8"?>
<formControlPr xmlns="http://schemas.microsoft.com/office/spreadsheetml/2009/9/main" objectType="Radio" noThreeD="1"/>
</file>

<file path=xl/ctrlProps/ctrlProp193.xml><?xml version="1.0" encoding="utf-8"?>
<formControlPr xmlns="http://schemas.microsoft.com/office/spreadsheetml/2009/9/main" objectType="Radio" checked="Checked"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Radio" firstButton="1" fmlaLink="$I$178" noThreeD="1"/>
</file>

<file path=xl/ctrlProps/ctrlProp196.xml><?xml version="1.0" encoding="utf-8"?>
<formControlPr xmlns="http://schemas.microsoft.com/office/spreadsheetml/2009/9/main" objectType="Radio" noThreeD="1"/>
</file>

<file path=xl/ctrlProps/ctrlProp197.xml><?xml version="1.0" encoding="utf-8"?>
<formControlPr xmlns="http://schemas.microsoft.com/office/spreadsheetml/2009/9/main" objectType="Radio" checked="Checked"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fmlaLink="$I$179"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noThreeD="1"/>
</file>

<file path=xl/ctrlProps/ctrlProp200.xml><?xml version="1.0" encoding="utf-8"?>
<formControlPr xmlns="http://schemas.microsoft.com/office/spreadsheetml/2009/9/main" objectType="Radio" noThreeD="1"/>
</file>

<file path=xl/ctrlProps/ctrlProp201.xml><?xml version="1.0" encoding="utf-8"?>
<formControlPr xmlns="http://schemas.microsoft.com/office/spreadsheetml/2009/9/main" objectType="Radio" checked="Checked"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Radio" firstButton="1" fmlaLink="$I$190" noThreeD="1"/>
</file>

<file path=xl/ctrlProps/ctrlProp204.xml><?xml version="1.0" encoding="utf-8"?>
<formControlPr xmlns="http://schemas.microsoft.com/office/spreadsheetml/2009/9/main" objectType="Radio" noThreeD="1"/>
</file>

<file path=xl/ctrlProps/ctrlProp205.xml><?xml version="1.0" encoding="utf-8"?>
<formControlPr xmlns="http://schemas.microsoft.com/office/spreadsheetml/2009/9/main" objectType="Radio" checked="Checked"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I$191" noThreeD="1"/>
</file>

<file path=xl/ctrlProps/ctrlProp208.xml><?xml version="1.0" encoding="utf-8"?>
<formControlPr xmlns="http://schemas.microsoft.com/office/spreadsheetml/2009/9/main" objectType="Radio" noThreeD="1"/>
</file>

<file path=xl/ctrlProps/ctrlProp209.xml><?xml version="1.0" encoding="utf-8"?>
<formControlPr xmlns="http://schemas.microsoft.com/office/spreadsheetml/2009/9/main" objectType="Radio" checked="Checked" noThreeD="1"/>
</file>

<file path=xl/ctrlProps/ctrlProp21.xml><?xml version="1.0" encoding="utf-8"?>
<formControlPr xmlns="http://schemas.microsoft.com/office/spreadsheetml/2009/9/main" objectType="Radio" checked="Checked"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I$192" noThreeD="1"/>
</file>

<file path=xl/ctrlProps/ctrlProp212.xml><?xml version="1.0" encoding="utf-8"?>
<formControlPr xmlns="http://schemas.microsoft.com/office/spreadsheetml/2009/9/main" objectType="Radio" noThreeD="1"/>
</file>

<file path=xl/ctrlProps/ctrlProp213.xml><?xml version="1.0" encoding="utf-8"?>
<formControlPr xmlns="http://schemas.microsoft.com/office/spreadsheetml/2009/9/main" objectType="Radio" checked="Checked"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Radio" firstButton="1" fmlaLink="$I$193" noThreeD="1"/>
</file>

<file path=xl/ctrlProps/ctrlProp216.xml><?xml version="1.0" encoding="utf-8"?>
<formControlPr xmlns="http://schemas.microsoft.com/office/spreadsheetml/2009/9/main" objectType="Radio" noThreeD="1"/>
</file>

<file path=xl/ctrlProps/ctrlProp217.xml><?xml version="1.0" encoding="utf-8"?>
<formControlPr xmlns="http://schemas.microsoft.com/office/spreadsheetml/2009/9/main" objectType="Radio" checked="Checked"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Radio" firstButton="1" fmlaLink="$I$194"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noThreeD="1"/>
</file>

<file path=xl/ctrlProps/ctrlProp221.xml><?xml version="1.0" encoding="utf-8"?>
<formControlPr xmlns="http://schemas.microsoft.com/office/spreadsheetml/2009/9/main" objectType="Radio" checked="Checked"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Radio" firstButton="1" fmlaLink="$I$9" noThreeD="1"/>
</file>

<file path=xl/ctrlProps/ctrlProp224.xml><?xml version="1.0" encoding="utf-8"?>
<formControlPr xmlns="http://schemas.microsoft.com/office/spreadsheetml/2009/9/main" objectType="Radio" noThreeD="1"/>
</file>

<file path=xl/ctrlProps/ctrlProp225.xml><?xml version="1.0" encoding="utf-8"?>
<formControlPr xmlns="http://schemas.microsoft.com/office/spreadsheetml/2009/9/main" objectType="Radio" checked="Checked"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Radio" firstButton="1" fmlaLink="$I$10" noThreeD="1"/>
</file>

<file path=xl/ctrlProps/ctrlProp228.xml><?xml version="1.0" encoding="utf-8"?>
<formControlPr xmlns="http://schemas.microsoft.com/office/spreadsheetml/2009/9/main" objectType="Radio" noThreeD="1"/>
</file>

<file path=xl/ctrlProps/ctrlProp229.xml><?xml version="1.0" encoding="utf-8"?>
<formControlPr xmlns="http://schemas.microsoft.com/office/spreadsheetml/2009/9/main" objectType="Radio" checked="Checked" noThreeD="1"/>
</file>

<file path=xl/ctrlProps/ctrlProp23.xml><?xml version="1.0" encoding="utf-8"?>
<formControlPr xmlns="http://schemas.microsoft.com/office/spreadsheetml/2009/9/main" objectType="Radio" firstButton="1" fmlaLink="$I$26"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I$14" noThreeD="1"/>
</file>

<file path=xl/ctrlProps/ctrlProp232.xml><?xml version="1.0" encoding="utf-8"?>
<formControlPr xmlns="http://schemas.microsoft.com/office/spreadsheetml/2009/9/main" objectType="Radio" noThreeD="1"/>
</file>

<file path=xl/ctrlProps/ctrlProp233.xml><?xml version="1.0" encoding="utf-8"?>
<formControlPr xmlns="http://schemas.microsoft.com/office/spreadsheetml/2009/9/main" objectType="Radio" checked="Checked"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Radio" firstButton="1" fmlaLink="$I$15" noThreeD="1"/>
</file>

<file path=xl/ctrlProps/ctrlProp236.xml><?xml version="1.0" encoding="utf-8"?>
<formControlPr xmlns="http://schemas.microsoft.com/office/spreadsheetml/2009/9/main" objectType="Radio" noThreeD="1"/>
</file>

<file path=xl/ctrlProps/ctrlProp237.xml><?xml version="1.0" encoding="utf-8"?>
<formControlPr xmlns="http://schemas.microsoft.com/office/spreadsheetml/2009/9/main" objectType="Radio" checked="Checked"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I$19" noThreeD="1"/>
</file>

<file path=xl/ctrlProps/ctrlProp24.xml><?xml version="1.0" encoding="utf-8"?>
<formControlPr xmlns="http://schemas.microsoft.com/office/spreadsheetml/2009/9/main" objectType="Radio" noThreeD="1"/>
</file>

<file path=xl/ctrlProps/ctrlProp240.xml><?xml version="1.0" encoding="utf-8"?>
<formControlPr xmlns="http://schemas.microsoft.com/office/spreadsheetml/2009/9/main" objectType="Radio" noThreeD="1"/>
</file>

<file path=xl/ctrlProps/ctrlProp241.xml><?xml version="1.0" encoding="utf-8"?>
<formControlPr xmlns="http://schemas.microsoft.com/office/spreadsheetml/2009/9/main" objectType="Radio" checked="Checked"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Radio" firstButton="1" fmlaLink="$I$20" noThreeD="1"/>
</file>

<file path=xl/ctrlProps/ctrlProp244.xml><?xml version="1.0" encoding="utf-8"?>
<formControlPr xmlns="http://schemas.microsoft.com/office/spreadsheetml/2009/9/main" objectType="Radio" noThreeD="1"/>
</file>

<file path=xl/ctrlProps/ctrlProp245.xml><?xml version="1.0" encoding="utf-8"?>
<formControlPr xmlns="http://schemas.microsoft.com/office/spreadsheetml/2009/9/main" objectType="Radio" checked="Checked"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Radio" firstButton="1" fmlaLink="$I$21" noThreeD="1"/>
</file>

<file path=xl/ctrlProps/ctrlProp248.xml><?xml version="1.0" encoding="utf-8"?>
<formControlPr xmlns="http://schemas.microsoft.com/office/spreadsheetml/2009/9/main" objectType="Radio" noThreeD="1"/>
</file>

<file path=xl/ctrlProps/ctrlProp249.xml><?xml version="1.0" encoding="utf-8"?>
<formControlPr xmlns="http://schemas.microsoft.com/office/spreadsheetml/2009/9/main" objectType="Radio" checked="Checked" noThreeD="1"/>
</file>

<file path=xl/ctrlProps/ctrlProp25.xml><?xml version="1.0" encoding="utf-8"?>
<formControlPr xmlns="http://schemas.microsoft.com/office/spreadsheetml/2009/9/main" objectType="Radio" checked="Checked"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I$22" noThreeD="1"/>
</file>

<file path=xl/ctrlProps/ctrlProp252.xml><?xml version="1.0" encoding="utf-8"?>
<formControlPr xmlns="http://schemas.microsoft.com/office/spreadsheetml/2009/9/main" objectType="Radio" noThreeD="1"/>
</file>

<file path=xl/ctrlProps/ctrlProp253.xml><?xml version="1.0" encoding="utf-8"?>
<formControlPr xmlns="http://schemas.microsoft.com/office/spreadsheetml/2009/9/main" objectType="Radio" checked="Checked"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Radio" firstButton="1" fmlaLink="$I$23" noThreeD="1"/>
</file>

<file path=xl/ctrlProps/ctrlProp256.xml><?xml version="1.0" encoding="utf-8"?>
<formControlPr xmlns="http://schemas.microsoft.com/office/spreadsheetml/2009/9/main" objectType="Radio" noThreeD="1"/>
</file>

<file path=xl/ctrlProps/ctrlProp257.xml><?xml version="1.0" encoding="utf-8"?>
<formControlPr xmlns="http://schemas.microsoft.com/office/spreadsheetml/2009/9/main" objectType="Radio" checked="Checked" noThreeD="1"/>
</file>

<file path=xl/ctrlProps/ctrlProp258.xml><?xml version="1.0" encoding="utf-8"?>
<formControlPr xmlns="http://schemas.microsoft.com/office/spreadsheetml/2009/9/main" objectType="Drop" dropLines="10" dropStyle="combo" dx="26" fmlaLink="$AJ$5" fmlaRange="$AR$25:$AR$45" noThreeD="1" sel="2" val="0"/>
</file>

<file path=xl/ctrlProps/ctrlProp259.xml><?xml version="1.0" encoding="utf-8"?>
<formControlPr xmlns="http://schemas.microsoft.com/office/spreadsheetml/2009/9/main" objectType="Drop" dropLines="10" dropStyle="combo" dx="26" fmlaLink="$AJ$10" fmlaRange="$AR$25:$AR$45" noThreeD="1" sel="13" val="5"/>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Drop" dropLines="10" dropStyle="combo" dx="26" fmlaLink="$AJ$15" fmlaRange="$AR$25:$AR$45" noThreeD="1" sel="9" val="8"/>
</file>

<file path=xl/ctrlProps/ctrlProp27.xml><?xml version="1.0" encoding="utf-8"?>
<formControlPr xmlns="http://schemas.microsoft.com/office/spreadsheetml/2009/9/main" objectType="Radio" firstButton="1" fmlaLink="$I$27"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Radio" checked="Checked"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I$28" noThreeD="1"/>
</file>

<file path=xl/ctrlProps/ctrlProp32.xml><?xml version="1.0" encoding="utf-8"?>
<formControlPr xmlns="http://schemas.microsoft.com/office/spreadsheetml/2009/9/main" objectType="Radio" noThreeD="1"/>
</file>

<file path=xl/ctrlProps/ctrlProp33.xml><?xml version="1.0" encoding="utf-8"?>
<formControlPr xmlns="http://schemas.microsoft.com/office/spreadsheetml/2009/9/main" objectType="Radio" checked="Checked"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I$32"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Radio" checked="Checked"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I$33"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Radio" checked="Checked"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I$34"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Radio" checked="Checked"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I$35" noThreeD="1"/>
</file>

<file path=xl/ctrlProps/ctrlProp48.xml><?xml version="1.0" encoding="utf-8"?>
<formControlPr xmlns="http://schemas.microsoft.com/office/spreadsheetml/2009/9/main" objectType="Radio" noThreeD="1"/>
</file>

<file path=xl/ctrlProps/ctrlProp49.xml><?xml version="1.0" encoding="utf-8"?>
<formControlPr xmlns="http://schemas.microsoft.com/office/spreadsheetml/2009/9/main" objectType="Radio" checked="Checked" noThreeD="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I$48"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Radio" checked="Checked"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I$49"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Radio" checked="Checked"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I$50"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noThreeD="1"/>
</file>

<file path=xl/ctrlProps/ctrlProp61.xml><?xml version="1.0" encoding="utf-8"?>
<formControlPr xmlns="http://schemas.microsoft.com/office/spreadsheetml/2009/9/main" objectType="Radio" checked="Checked"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I$54" noThreeD="1"/>
</file>

<file path=xl/ctrlProps/ctrlProp64.xml><?xml version="1.0" encoding="utf-8"?>
<formControlPr xmlns="http://schemas.microsoft.com/office/spreadsheetml/2009/9/main" objectType="Radio" noThreeD="1"/>
</file>

<file path=xl/ctrlProps/ctrlProp65.xml><?xml version="1.0" encoding="utf-8"?>
<formControlPr xmlns="http://schemas.microsoft.com/office/spreadsheetml/2009/9/main" objectType="Radio" checked="Checked"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I$55" noThreeD="1"/>
</file>

<file path=xl/ctrlProps/ctrlProp68.xml><?xml version="1.0" encoding="utf-8"?>
<formControlPr xmlns="http://schemas.microsoft.com/office/spreadsheetml/2009/9/main" objectType="Radio" noThreeD="1"/>
</file>

<file path=xl/ctrlProps/ctrlProp69.xml><?xml version="1.0" encoding="utf-8"?>
<formControlPr xmlns="http://schemas.microsoft.com/office/spreadsheetml/2009/9/main" objectType="Radio" checked="Checked" noThreeD="1"/>
</file>

<file path=xl/ctrlProps/ctrlProp7.xml><?xml version="1.0" encoding="utf-8"?>
<formControlPr xmlns="http://schemas.microsoft.com/office/spreadsheetml/2009/9/main" objectType="Radio" firstButton="1" fmlaLink="$I$10"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I$56"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Radio" checked="Checked"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I$60" noThreeD="1"/>
</file>

<file path=xl/ctrlProps/ctrlProp76.xml><?xml version="1.0" encoding="utf-8"?>
<formControlPr xmlns="http://schemas.microsoft.com/office/spreadsheetml/2009/9/main" objectType="Radio" noThreeD="1"/>
</file>

<file path=xl/ctrlProps/ctrlProp77.xml><?xml version="1.0" encoding="utf-8"?>
<formControlPr xmlns="http://schemas.microsoft.com/office/spreadsheetml/2009/9/main" objectType="Radio" checked="Checked"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I$61" noThreeD="1"/>
</file>

<file path=xl/ctrlProps/ctrlProp8.xml><?xml version="1.0" encoding="utf-8"?>
<formControlPr xmlns="http://schemas.microsoft.com/office/spreadsheetml/2009/9/main" objectType="Radio" noThreeD="1"/>
</file>

<file path=xl/ctrlProps/ctrlProp80.xml><?xml version="1.0" encoding="utf-8"?>
<formControlPr xmlns="http://schemas.microsoft.com/office/spreadsheetml/2009/9/main" objectType="Radio" noThreeD="1"/>
</file>

<file path=xl/ctrlProps/ctrlProp81.xml><?xml version="1.0" encoding="utf-8"?>
<formControlPr xmlns="http://schemas.microsoft.com/office/spreadsheetml/2009/9/main" objectType="Radio" checked="Checked"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I$65"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Radio" checked="Checked"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I$66" noThreeD="1"/>
</file>

<file path=xl/ctrlProps/ctrlProp88.xml><?xml version="1.0" encoding="utf-8"?>
<formControlPr xmlns="http://schemas.microsoft.com/office/spreadsheetml/2009/9/main" objectType="Radio" noThreeD="1"/>
</file>

<file path=xl/ctrlProps/ctrlProp89.xml><?xml version="1.0" encoding="utf-8"?>
<formControlPr xmlns="http://schemas.microsoft.com/office/spreadsheetml/2009/9/main" objectType="Radio" checked="Checked" noThreeD="1"/>
</file>

<file path=xl/ctrlProps/ctrlProp9.xml><?xml version="1.0" encoding="utf-8"?>
<formControlPr xmlns="http://schemas.microsoft.com/office/spreadsheetml/2009/9/main" objectType="Radio" checked="Checked"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I$79" noThreeD="1"/>
</file>

<file path=xl/ctrlProps/ctrlProp92.xml><?xml version="1.0" encoding="utf-8"?>
<formControlPr xmlns="http://schemas.microsoft.com/office/spreadsheetml/2009/9/main" objectType="Radio" noThreeD="1"/>
</file>

<file path=xl/ctrlProps/ctrlProp93.xml><?xml version="1.0" encoding="utf-8"?>
<formControlPr xmlns="http://schemas.microsoft.com/office/spreadsheetml/2009/9/main" objectType="Radio" checked="Checked"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I$80" noThreeD="1"/>
</file>

<file path=xl/ctrlProps/ctrlProp96.xml><?xml version="1.0" encoding="utf-8"?>
<formControlPr xmlns="http://schemas.microsoft.com/office/spreadsheetml/2009/9/main" objectType="Radio" noThreeD="1"/>
</file>

<file path=xl/ctrlProps/ctrlProp97.xml><?xml version="1.0" encoding="utf-8"?>
<formControlPr xmlns="http://schemas.microsoft.com/office/spreadsheetml/2009/9/main" objectType="Radio" checked="Checked"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I$81" noThreeD="1"/>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116205</xdr:colOff>
      <xdr:row>3</xdr:row>
      <xdr:rowOff>76200</xdr:rowOff>
    </xdr:to>
    <xdr:sp macro="" textlink="">
      <xdr:nvSpPr>
        <xdr:cNvPr id="1056" name="テキスト ボックス 5">
          <a:extLst>
            <a:ext uri="{FF2B5EF4-FFF2-40B4-BE49-F238E27FC236}">
              <a16:creationId xmlns:a16="http://schemas.microsoft.com/office/drawing/2014/main" id="{00000000-0008-0000-0000-000020040000}"/>
            </a:ext>
          </a:extLst>
        </xdr:cNvPr>
        <xdr:cNvSpPr txBox="1">
          <a:spLocks noChangeArrowheads="1"/>
        </xdr:cNvSpPr>
      </xdr:nvSpPr>
      <xdr:spPr bwMode="auto">
        <a:xfrm>
          <a:off x="9525" y="180975"/>
          <a:ext cx="1866900" cy="4762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ＭＳ Ｐゴシック"/>
              <a:ea typeface="ＭＳ Ｐゴシック"/>
            </a:rPr>
            <a:t>利用者調査とサービス項目</a:t>
          </a:r>
          <a:endParaRPr lang="ja-JP" altLang="en-US" sz="1000" b="0" i="0" u="none" strike="noStrike" baseline="0">
            <a:solidFill>
              <a:srgbClr val="000000"/>
            </a:solidFill>
            <a:latin typeface="Calibri"/>
          </a:endParaRPr>
        </a:p>
        <a:p>
          <a:pPr algn="ctr" rtl="0">
            <a:defRPr sz="1000"/>
          </a:pPr>
          <a:r>
            <a:rPr lang="ja-JP" altLang="en-US" sz="1000" b="0" i="0" u="none" strike="noStrike" baseline="0">
              <a:solidFill>
                <a:srgbClr val="000000"/>
              </a:solidFill>
              <a:latin typeface="ＭＳ Ｐゴシック"/>
              <a:ea typeface="ＭＳ Ｐゴシック"/>
            </a:rPr>
            <a:t>を中心とした評価手法</a:t>
          </a:r>
        </a:p>
      </xdr:txBody>
    </xdr:sp>
    <xdr:clientData/>
  </xdr:twoCellAnchor>
  <mc:AlternateContent xmlns:mc="http://schemas.openxmlformats.org/markup-compatibility/2006">
    <mc:Choice xmlns:a14="http://schemas.microsoft.com/office/drawing/2010/main" Requires="a14">
      <xdr:twoCellAnchor>
        <xdr:from>
          <xdr:col>6</xdr:col>
          <xdr:colOff>85725</xdr:colOff>
          <xdr:row>37</xdr:row>
          <xdr:rowOff>209550</xdr:rowOff>
        </xdr:from>
        <xdr:to>
          <xdr:col>13</xdr:col>
          <xdr:colOff>171450</xdr:colOff>
          <xdr:row>38</xdr:row>
          <xdr:rowOff>95250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036607" y="10391962"/>
              <a:ext cx="2827431" cy="610347"/>
              <a:chOff x="3314700" y="10363174"/>
              <a:chExt cx="3095628" cy="609661"/>
            </a:xfrm>
          </xdr:grpSpPr>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3314700" y="10363174"/>
                <a:ext cx="2514599" cy="20955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3314705" y="10563225"/>
                <a:ext cx="3095623"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3314700" y="10772807"/>
                <a:ext cx="2733675" cy="2000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grpSp>
        <xdr:clientData/>
      </xdr:twoCellAnchor>
    </mc:Choice>
    <mc:Fallback/>
  </mc:AlternateContent>
  <xdr:twoCellAnchor>
    <xdr:from>
      <xdr:col>6</xdr:col>
      <xdr:colOff>7620</xdr:colOff>
      <xdr:row>37</xdr:row>
      <xdr:rowOff>220980</xdr:rowOff>
    </xdr:from>
    <xdr:to>
      <xdr:col>6</xdr:col>
      <xdr:colOff>91440</xdr:colOff>
      <xdr:row>38</xdr:row>
      <xdr:rowOff>83820</xdr:rowOff>
    </xdr:to>
    <xdr:sp macro="" textlink="">
      <xdr:nvSpPr>
        <xdr:cNvPr id="1333" name="AutoShape 26">
          <a:extLst>
            <a:ext uri="{FF2B5EF4-FFF2-40B4-BE49-F238E27FC236}">
              <a16:creationId xmlns:a16="http://schemas.microsoft.com/office/drawing/2014/main" id="{00000000-0008-0000-0000-000035050000}"/>
            </a:ext>
          </a:extLst>
        </xdr:cNvPr>
        <xdr:cNvSpPr>
          <a:spLocks/>
        </xdr:cNvSpPr>
      </xdr:nvSpPr>
      <xdr:spPr bwMode="auto">
        <a:xfrm>
          <a:off x="2910840" y="12245340"/>
          <a:ext cx="83820" cy="586740"/>
        </a:xfrm>
        <a:prstGeom prst="leftBrace">
          <a:avLst>
            <a:gd name="adj1" fmla="val 37625"/>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175260</xdr:colOff>
          <xdr:row>37</xdr:row>
          <xdr:rowOff>426720</xdr:rowOff>
        </xdr:from>
        <xdr:to>
          <xdr:col>14</xdr:col>
          <xdr:colOff>144780</xdr:colOff>
          <xdr:row>38</xdr:row>
          <xdr:rowOff>91440</xdr:rowOff>
        </xdr:to>
        <xdr:grpSp>
          <xdr:nvGrpSpPr>
            <xdr:cNvPr id="1334" name="グループ化 1">
              <a:extLst>
                <a:ext uri="{FF2B5EF4-FFF2-40B4-BE49-F238E27FC236}">
                  <a16:creationId xmlns:a16="http://schemas.microsoft.com/office/drawing/2014/main" id="{00000000-0008-0000-0000-000036050000}"/>
                </a:ext>
              </a:extLst>
            </xdr:cNvPr>
            <xdr:cNvGrpSpPr>
              <a:grpSpLocks/>
            </xdr:cNvGrpSpPr>
          </xdr:nvGrpSpPr>
          <xdr:grpSpPr bwMode="auto">
            <a:xfrm>
              <a:off x="5628789" y="10609132"/>
              <a:ext cx="529815" cy="389367"/>
              <a:chOff x="6172181" y="11991947"/>
              <a:chExt cx="581024" cy="390596"/>
            </a:xfrm>
          </xdr:grpSpPr>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6172181" y="12172996"/>
                <a:ext cx="581024" cy="2095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290" name="Label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6267448" y="11991947"/>
                <a:ext cx="457200" cy="161925"/>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53340</xdr:rowOff>
    </xdr:from>
    <xdr:to>
      <xdr:col>15</xdr:col>
      <xdr:colOff>259080</xdr:colOff>
      <xdr:row>3</xdr:row>
      <xdr:rowOff>731520</xdr:rowOff>
    </xdr:to>
    <xdr:grpSp>
      <xdr:nvGrpSpPr>
        <xdr:cNvPr id="6579" name="Group 6">
          <a:extLst>
            <a:ext uri="{FF2B5EF4-FFF2-40B4-BE49-F238E27FC236}">
              <a16:creationId xmlns:a16="http://schemas.microsoft.com/office/drawing/2014/main" id="{00000000-0008-0000-0200-0000B3190000}"/>
            </a:ext>
          </a:extLst>
        </xdr:cNvPr>
        <xdr:cNvGrpSpPr>
          <a:grpSpLocks/>
        </xdr:cNvGrpSpPr>
      </xdr:nvGrpSpPr>
      <xdr:grpSpPr bwMode="auto">
        <a:xfrm>
          <a:off x="6551930" y="510540"/>
          <a:ext cx="3238500" cy="1630680"/>
          <a:chOff x="658" y="49"/>
          <a:chExt cx="383" cy="171"/>
        </a:xfrm>
      </xdr:grpSpPr>
      <xdr:sp macro="" textlink="">
        <xdr:nvSpPr>
          <xdr:cNvPr id="6580" name="AutoShape 3">
            <a:extLst>
              <a:ext uri="{FF2B5EF4-FFF2-40B4-BE49-F238E27FC236}">
                <a16:creationId xmlns:a16="http://schemas.microsoft.com/office/drawing/2014/main" id="{00000000-0008-0000-0200-0000B4190000}"/>
              </a:ext>
            </a:extLst>
          </xdr:cNvPr>
          <xdr:cNvSpPr>
            <a:spLocks noChangeArrowheads="1"/>
          </xdr:cNvSpPr>
        </xdr:nvSpPr>
        <xdr:spPr bwMode="auto">
          <a:xfrm>
            <a:off x="780"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6581" name="Line 4">
            <a:extLst>
              <a:ext uri="{FF2B5EF4-FFF2-40B4-BE49-F238E27FC236}">
                <a16:creationId xmlns:a16="http://schemas.microsoft.com/office/drawing/2014/main" id="{00000000-0008-0000-0200-0000B5190000}"/>
              </a:ext>
            </a:extLst>
          </xdr:cNvPr>
          <xdr:cNvSpPr>
            <a:spLocks noChangeShapeType="1"/>
          </xdr:cNvSpPr>
        </xdr:nvSpPr>
        <xdr:spPr bwMode="auto">
          <a:xfrm flipH="1" flipV="1">
            <a:off x="658" y="144"/>
            <a:ext cx="132" cy="1"/>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6149" name="Text Box 5">
            <a:extLst>
              <a:ext uri="{FF2B5EF4-FFF2-40B4-BE49-F238E27FC236}">
                <a16:creationId xmlns:a16="http://schemas.microsoft.com/office/drawing/2014/main" id="{00000000-0008-0000-0200-000005180000}"/>
              </a:ext>
            </a:extLst>
          </xdr:cNvPr>
          <xdr:cNvSpPr txBox="1">
            <a:spLocks noChangeArrowheads="1"/>
          </xdr:cNvSpPr>
        </xdr:nvSpPr>
        <xdr:spPr bwMode="auto">
          <a:xfrm>
            <a:off x="795" y="61"/>
            <a:ext cx="237" cy="154"/>
          </a:xfrm>
          <a:prstGeom prst="rect">
            <a:avLst/>
          </a:prstGeom>
          <a:noFill/>
          <a:ln w="2857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808080"/>
                </a:solidFill>
                <a:latin typeface="ＭＳ Ｐゴシック"/>
                <a:ea typeface="ＭＳ Ｐゴシック"/>
              </a:rPr>
              <a:t>「</a:t>
            </a:r>
            <a:r>
              <a:rPr lang="ja-JP" altLang="en-US" sz="1100" b="1" i="0" u="none" strike="noStrike" baseline="0">
                <a:solidFill>
                  <a:srgbClr val="808080"/>
                </a:solidFill>
                <a:latin typeface="ＭＳ Ｐゴシック"/>
                <a:ea typeface="ＭＳ Ｐゴシック"/>
              </a:rPr>
              <a:t>利用者総数</a:t>
            </a:r>
            <a:r>
              <a:rPr lang="ja-JP" altLang="en-US" sz="1100" b="0" i="0" u="none" strike="noStrike" baseline="0">
                <a:solidFill>
                  <a:srgbClr val="808080"/>
                </a:solidFill>
                <a:latin typeface="ＭＳ Ｐゴシック"/>
                <a:ea typeface="ＭＳ Ｐゴシック"/>
              </a:rPr>
              <a:t>」欄には、評価対象サービスを利用している方の数を記入します。</a:t>
            </a:r>
          </a:p>
          <a:p>
            <a:pPr algn="l" rtl="0">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世帯数を記入するサービス種別があります。</a:t>
            </a:r>
          </a:p>
          <a:p>
            <a:pPr algn="l" rtl="0">
              <a:lnSpc>
                <a:spcPts val="1300"/>
              </a:lnSpc>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07818" y="2193636"/>
              <a:ext cx="7323859" cy="479137"/>
              <a:chOff x="228601" y="2200266"/>
              <a:chExt cx="7981951" cy="476250"/>
            </a:xfrm>
          </xdr:grpSpPr>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228601" y="2200266"/>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742951"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07818" y="2672773"/>
              <a:ext cx="7323859" cy="479136"/>
              <a:chOff x="228601" y="2676509"/>
              <a:chExt cx="7981951" cy="476249"/>
            </a:xfrm>
          </xdr:grpSpPr>
          <xdr:sp macro="" textlink="">
            <xdr:nvSpPr>
              <xdr:cNvPr id="12293" name="Group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228601" y="2676509"/>
                <a:ext cx="7981951" cy="476249"/>
              </a:xfrm>
              <a:prstGeom prst="rect">
                <a:avLst/>
              </a:prstGeom>
              <a:noFill/>
              <a:ln w="9525">
                <a:miter lim="800000"/>
                <a:headEnd/>
                <a:tailEnd/>
              </a:ln>
              <a:extLst>
                <a:ext uri="{909E8E84-426E-40DD-AFC4-6F175D3DCCD1}">
                  <a14:hiddenFill>
                    <a:noFill/>
                  </a14:hiddenFill>
                </a:ext>
              </a:extLst>
            </xdr:spPr>
          </xdr:sp>
          <xdr:sp macro="" textlink="">
            <xdr:nvSpPr>
              <xdr:cNvPr id="12294" name="Option Button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7429500" y="2876549"/>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742951" y="2876549"/>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285750" y="2876549"/>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07818" y="3151909"/>
              <a:ext cx="7323859" cy="479136"/>
              <a:chOff x="228601" y="3152769"/>
              <a:chExt cx="7981951" cy="476251"/>
            </a:xfrm>
          </xdr:grpSpPr>
          <xdr:sp macro="" textlink="">
            <xdr:nvSpPr>
              <xdr:cNvPr id="12297" name="Group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228601" y="3152769"/>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742951"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07818" y="3631045"/>
              <a:ext cx="7323859" cy="479137"/>
              <a:chOff x="228601" y="3629008"/>
              <a:chExt cx="7981951" cy="476250"/>
            </a:xfrm>
          </xdr:grpSpPr>
          <xdr:sp macro="" textlink="">
            <xdr:nvSpPr>
              <xdr:cNvPr id="12301" name="Group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228601" y="3629008"/>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302" name="Option Button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03" name="Option Button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742951"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4" name="Option Button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07818" y="9063182"/>
              <a:ext cx="7323859" cy="479136"/>
              <a:chOff x="228601" y="9048729"/>
              <a:chExt cx="7981951" cy="476251"/>
            </a:xfrm>
          </xdr:grpSpPr>
          <xdr:sp macro="" textlink="">
            <xdr:nvSpPr>
              <xdr:cNvPr id="12305" name="Group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228601" y="9048729"/>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742951"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07818" y="9542318"/>
              <a:ext cx="7323859" cy="479137"/>
              <a:chOff x="228601" y="9524965"/>
              <a:chExt cx="7981951" cy="476250"/>
            </a:xfrm>
          </xdr:grpSpPr>
          <xdr:sp macro="" textlink="">
            <xdr:nvSpPr>
              <xdr:cNvPr id="12309" name="Group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228601" y="9524965"/>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742951"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07818" y="10021455"/>
              <a:ext cx="7323859" cy="479136"/>
              <a:chOff x="228601" y="10001224"/>
              <a:chExt cx="7981951" cy="476251"/>
            </a:xfrm>
          </xdr:grpSpPr>
          <xdr:sp macro="" textlink="">
            <xdr:nvSpPr>
              <xdr:cNvPr id="12313" name="Group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228601" y="10001224"/>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742951"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07818" y="11314545"/>
              <a:ext cx="7323859" cy="479137"/>
              <a:chOff x="228601" y="11296594"/>
              <a:chExt cx="7981951" cy="476250"/>
            </a:xfrm>
          </xdr:grpSpPr>
          <xdr:sp macro="" textlink="">
            <xdr:nvSpPr>
              <xdr:cNvPr id="12317" name="Group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228601" y="11296594"/>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318" name="Option Button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9" name="Option Button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742951"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0" name="Option Button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07818" y="11793682"/>
              <a:ext cx="7323859" cy="479136"/>
              <a:chOff x="228601" y="11772872"/>
              <a:chExt cx="7981951" cy="476251"/>
            </a:xfrm>
          </xdr:grpSpPr>
          <xdr:sp macro="" textlink="">
            <xdr:nvSpPr>
              <xdr:cNvPr id="12321" name="Group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228601" y="11772872"/>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322" name="Option Button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23" name="Option Button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742951"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4" name="Option Button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07818" y="12272818"/>
              <a:ext cx="7323859" cy="479137"/>
              <a:chOff x="228601" y="12249090"/>
              <a:chExt cx="7981951" cy="476250"/>
            </a:xfrm>
          </xdr:grpSpPr>
          <xdr:sp macro="" textlink="">
            <xdr:nvSpPr>
              <xdr:cNvPr id="12325" name="Group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228601" y="12249090"/>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326" name="Option Button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27" name="Option Button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742951"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8" name="Option Button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07818" y="12751955"/>
              <a:ext cx="7323859" cy="479136"/>
              <a:chOff x="228601" y="12725384"/>
              <a:chExt cx="7981951" cy="476251"/>
            </a:xfrm>
          </xdr:grpSpPr>
          <xdr:sp macro="" textlink="">
            <xdr:nvSpPr>
              <xdr:cNvPr id="12329" name="Group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228601" y="12725384"/>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330" name="Option Button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1" name="Option Button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742951"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32" name="Option Button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07818" y="18184091"/>
              <a:ext cx="7323859" cy="479136"/>
              <a:chOff x="228601" y="18145083"/>
              <a:chExt cx="7981951" cy="476251"/>
            </a:xfrm>
          </xdr:grpSpPr>
          <xdr:sp macro="" textlink="">
            <xdr:nvSpPr>
              <xdr:cNvPr id="12333" name="Group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228601" y="18145083"/>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334" name="Option Button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5" name="Option Button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742951"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36" name="Option Button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07818" y="18663227"/>
              <a:ext cx="7323859" cy="479137"/>
              <a:chOff x="228601" y="18621283"/>
              <a:chExt cx="7981951" cy="476250"/>
            </a:xfrm>
          </xdr:grpSpPr>
          <xdr:sp macro="" textlink="">
            <xdr:nvSpPr>
              <xdr:cNvPr id="12337" name="Group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228601" y="18621283"/>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338" name="Option Button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9" name="Option Button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742951"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0" name="Option Button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07818" y="19142364"/>
              <a:ext cx="7323859" cy="479136"/>
              <a:chOff x="228601" y="19097495"/>
              <a:chExt cx="7981951" cy="476249"/>
            </a:xfrm>
          </xdr:grpSpPr>
          <xdr:sp macro="" textlink="">
            <xdr:nvSpPr>
              <xdr:cNvPr id="12341" name="Group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228601" y="19097495"/>
                <a:ext cx="7981951" cy="476249"/>
              </a:xfrm>
              <a:prstGeom prst="rect">
                <a:avLst/>
              </a:prstGeom>
              <a:noFill/>
              <a:ln w="9525">
                <a:miter lim="800000"/>
                <a:headEnd/>
                <a:tailEnd/>
              </a:ln>
              <a:extLst>
                <a:ext uri="{909E8E84-426E-40DD-AFC4-6F175D3DCCD1}">
                  <a14:hiddenFill>
                    <a:noFill/>
                  </a14:hiddenFill>
                </a:ext>
              </a:extLst>
            </xdr:spPr>
          </xdr:sp>
          <xdr:sp macro="" textlink="">
            <xdr:nvSpPr>
              <xdr:cNvPr id="12342" name="Option Button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43" name="Option Button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742951"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4" name="Option Button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07818" y="20435455"/>
              <a:ext cx="7323859" cy="479136"/>
              <a:chOff x="228601" y="20392907"/>
              <a:chExt cx="7981951" cy="476249"/>
            </a:xfrm>
          </xdr:grpSpPr>
          <xdr:sp macro="" textlink="">
            <xdr:nvSpPr>
              <xdr:cNvPr id="12345" name="Group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228601" y="20392907"/>
                <a:ext cx="7981951" cy="476249"/>
              </a:xfrm>
              <a:prstGeom prst="rect">
                <a:avLst/>
              </a:prstGeom>
              <a:noFill/>
              <a:ln w="9525">
                <a:miter lim="800000"/>
                <a:headEnd/>
                <a:tailEnd/>
              </a:ln>
              <a:extLst>
                <a:ext uri="{909E8E84-426E-40DD-AFC4-6F175D3DCCD1}">
                  <a14:hiddenFill>
                    <a:noFill/>
                  </a14:hiddenFill>
                </a:ext>
              </a:extLst>
            </xdr:spPr>
          </xdr:sp>
          <xdr:sp macro="" textlink="">
            <xdr:nvSpPr>
              <xdr:cNvPr id="12346" name="Option Button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7429500" y="20593049"/>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47" name="Option Button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742951" y="20593049"/>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8" name="Option Button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285750" y="20593049"/>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07818" y="20914591"/>
              <a:ext cx="7323859" cy="479136"/>
              <a:chOff x="228601" y="20869222"/>
              <a:chExt cx="7981951" cy="476251"/>
            </a:xfrm>
          </xdr:grpSpPr>
          <xdr:sp macro="" textlink="">
            <xdr:nvSpPr>
              <xdr:cNvPr id="12349" name="Group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228601" y="20869222"/>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350" name="Option Button 62" hidden="1">
                <a:extLst>
                  <a:ext uri="{63B3BB69-23CF-44E3-9099-C40C66FF867C}">
                    <a14:compatExt spid="_x0000_s12350"/>
                  </a:ext>
                  <a:ext uri="{FF2B5EF4-FFF2-40B4-BE49-F238E27FC236}">
                    <a16:creationId xmlns:a16="http://schemas.microsoft.com/office/drawing/2014/main" id="{00000000-0008-0000-0300-00003E30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1" name="Option Button 63" hidden="1">
                <a:extLst>
                  <a:ext uri="{63B3BB69-23CF-44E3-9099-C40C66FF867C}">
                    <a14:compatExt spid="_x0000_s12351"/>
                  </a:ext>
                  <a:ext uri="{FF2B5EF4-FFF2-40B4-BE49-F238E27FC236}">
                    <a16:creationId xmlns:a16="http://schemas.microsoft.com/office/drawing/2014/main" id="{00000000-0008-0000-0300-00003F300000}"/>
                  </a:ext>
                </a:extLst>
              </xdr:cNvPr>
              <xdr:cNvSpPr/>
            </xdr:nvSpPr>
            <xdr:spPr bwMode="auto">
              <a:xfrm>
                <a:off x="742951"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52" name="Option Button 64" hidden="1">
                <a:extLst>
                  <a:ext uri="{63B3BB69-23CF-44E3-9099-C40C66FF867C}">
                    <a14:compatExt spid="_x0000_s12352"/>
                  </a:ext>
                  <a:ext uri="{FF2B5EF4-FFF2-40B4-BE49-F238E27FC236}">
                    <a16:creationId xmlns:a16="http://schemas.microsoft.com/office/drawing/2014/main" id="{00000000-0008-0000-0300-00004030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07818" y="21393727"/>
              <a:ext cx="7323859" cy="479137"/>
              <a:chOff x="228601" y="21345419"/>
              <a:chExt cx="7981951" cy="476250"/>
            </a:xfrm>
          </xdr:grpSpPr>
          <xdr:sp macro="" textlink="">
            <xdr:nvSpPr>
              <xdr:cNvPr id="12353" name="Group Box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228601" y="21345419"/>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354" name="Option Button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7429500" y="21545551"/>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5" name="Option Button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742951" y="21545551"/>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56" name="Option Button 68" hidden="1">
                <a:extLst>
                  <a:ext uri="{63B3BB69-23CF-44E3-9099-C40C66FF867C}">
                    <a14:compatExt spid="_x0000_s12356"/>
                  </a:ext>
                  <a:ext uri="{FF2B5EF4-FFF2-40B4-BE49-F238E27FC236}">
                    <a16:creationId xmlns:a16="http://schemas.microsoft.com/office/drawing/2014/main" id="{00000000-0008-0000-0300-000044300000}"/>
                  </a:ext>
                </a:extLst>
              </xdr:cNvPr>
              <xdr:cNvSpPr/>
            </xdr:nvSpPr>
            <xdr:spPr bwMode="auto">
              <a:xfrm>
                <a:off x="285750" y="21545551"/>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0</xdr:rowOff>
        </xdr:from>
        <xdr:to>
          <xdr:col>5</xdr:col>
          <xdr:colOff>800100</xdr:colOff>
          <xdr:row>60</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07818" y="22686818"/>
              <a:ext cx="7323859" cy="479137"/>
              <a:chOff x="228601" y="22640815"/>
              <a:chExt cx="7981951" cy="476250"/>
            </a:xfrm>
          </xdr:grpSpPr>
          <xdr:sp macro="" textlink="">
            <xdr:nvSpPr>
              <xdr:cNvPr id="12357" name="Group Box 69" hidden="1">
                <a:extLst>
                  <a:ext uri="{63B3BB69-23CF-44E3-9099-C40C66FF867C}">
                    <a14:compatExt spid="_x0000_s12357"/>
                  </a:ext>
                  <a:ext uri="{FF2B5EF4-FFF2-40B4-BE49-F238E27FC236}">
                    <a16:creationId xmlns:a16="http://schemas.microsoft.com/office/drawing/2014/main" id="{00000000-0008-0000-0300-000045300000}"/>
                  </a:ext>
                </a:extLst>
              </xdr:cNvPr>
              <xdr:cNvSpPr/>
            </xdr:nvSpPr>
            <xdr:spPr bwMode="auto">
              <a:xfrm>
                <a:off x="228601" y="22640815"/>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358" name="Option Button 70" hidden="1">
                <a:extLst>
                  <a:ext uri="{63B3BB69-23CF-44E3-9099-C40C66FF867C}">
                    <a14:compatExt spid="_x0000_s12358"/>
                  </a:ext>
                  <a:ext uri="{FF2B5EF4-FFF2-40B4-BE49-F238E27FC236}">
                    <a16:creationId xmlns:a16="http://schemas.microsoft.com/office/drawing/2014/main" id="{00000000-0008-0000-0300-000046300000}"/>
                  </a:ext>
                </a:extLst>
              </xdr:cNvPr>
              <xdr:cNvSpPr/>
            </xdr:nvSpPr>
            <xdr:spPr bwMode="auto">
              <a:xfrm>
                <a:off x="7429500" y="22840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9" name="Option Button 71" hidden="1">
                <a:extLst>
                  <a:ext uri="{63B3BB69-23CF-44E3-9099-C40C66FF867C}">
                    <a14:compatExt spid="_x0000_s12359"/>
                  </a:ext>
                  <a:ext uri="{FF2B5EF4-FFF2-40B4-BE49-F238E27FC236}">
                    <a16:creationId xmlns:a16="http://schemas.microsoft.com/office/drawing/2014/main" id="{00000000-0008-0000-0300-000047300000}"/>
                  </a:ext>
                </a:extLst>
              </xdr:cNvPr>
              <xdr:cNvSpPr/>
            </xdr:nvSpPr>
            <xdr:spPr bwMode="auto">
              <a:xfrm>
                <a:off x="742951" y="22840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0" name="Option Button 72" hidden="1">
                <a:extLst>
                  <a:ext uri="{63B3BB69-23CF-44E3-9099-C40C66FF867C}">
                    <a14:compatExt spid="_x0000_s12360"/>
                  </a:ext>
                  <a:ext uri="{FF2B5EF4-FFF2-40B4-BE49-F238E27FC236}">
                    <a16:creationId xmlns:a16="http://schemas.microsoft.com/office/drawing/2014/main" id="{00000000-0008-0000-0300-000048300000}"/>
                  </a:ext>
                </a:extLst>
              </xdr:cNvPr>
              <xdr:cNvSpPr/>
            </xdr:nvSpPr>
            <xdr:spPr bwMode="auto">
              <a:xfrm>
                <a:off x="285750" y="22840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60</xdr:row>
          <xdr:rowOff>0</xdr:rowOff>
        </xdr:from>
        <xdr:to>
          <xdr:col>5</xdr:col>
          <xdr:colOff>800100</xdr:colOff>
          <xdr:row>61</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07818" y="23165955"/>
              <a:ext cx="7323859" cy="479136"/>
              <a:chOff x="228601" y="23117041"/>
              <a:chExt cx="7981951" cy="476249"/>
            </a:xfrm>
          </xdr:grpSpPr>
          <xdr:sp macro="" textlink="">
            <xdr:nvSpPr>
              <xdr:cNvPr id="12361" name="Group Box 73" hidden="1">
                <a:extLst>
                  <a:ext uri="{63B3BB69-23CF-44E3-9099-C40C66FF867C}">
                    <a14:compatExt spid="_x0000_s12361"/>
                  </a:ext>
                  <a:ext uri="{FF2B5EF4-FFF2-40B4-BE49-F238E27FC236}">
                    <a16:creationId xmlns:a16="http://schemas.microsoft.com/office/drawing/2014/main" id="{00000000-0008-0000-0300-000049300000}"/>
                  </a:ext>
                </a:extLst>
              </xdr:cNvPr>
              <xdr:cNvSpPr/>
            </xdr:nvSpPr>
            <xdr:spPr bwMode="auto">
              <a:xfrm>
                <a:off x="228601" y="23117041"/>
                <a:ext cx="7981951" cy="476249"/>
              </a:xfrm>
              <a:prstGeom prst="rect">
                <a:avLst/>
              </a:prstGeom>
              <a:noFill/>
              <a:ln w="9525">
                <a:miter lim="800000"/>
                <a:headEnd/>
                <a:tailEnd/>
              </a:ln>
              <a:extLst>
                <a:ext uri="{909E8E84-426E-40DD-AFC4-6F175D3DCCD1}">
                  <a14:hiddenFill>
                    <a:noFill/>
                  </a14:hiddenFill>
                </a:ext>
              </a:extLst>
            </xdr:spPr>
          </xdr:sp>
          <xdr:sp macro="" textlink="">
            <xdr:nvSpPr>
              <xdr:cNvPr id="12362" name="Option Button 74" hidden="1">
                <a:extLst>
                  <a:ext uri="{63B3BB69-23CF-44E3-9099-C40C66FF867C}">
                    <a14:compatExt spid="_x0000_s12362"/>
                  </a:ext>
                  <a:ext uri="{FF2B5EF4-FFF2-40B4-BE49-F238E27FC236}">
                    <a16:creationId xmlns:a16="http://schemas.microsoft.com/office/drawing/2014/main" id="{00000000-0008-0000-0300-00004A300000}"/>
                  </a:ext>
                </a:extLst>
              </xdr:cNvPr>
              <xdr:cNvSpPr/>
            </xdr:nvSpPr>
            <xdr:spPr bwMode="auto">
              <a:xfrm>
                <a:off x="7429500" y="23317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63" name="Option Button 75" hidden="1">
                <a:extLst>
                  <a:ext uri="{63B3BB69-23CF-44E3-9099-C40C66FF867C}">
                    <a14:compatExt spid="_x0000_s12363"/>
                  </a:ext>
                  <a:ext uri="{FF2B5EF4-FFF2-40B4-BE49-F238E27FC236}">
                    <a16:creationId xmlns:a16="http://schemas.microsoft.com/office/drawing/2014/main" id="{00000000-0008-0000-0300-00004B300000}"/>
                  </a:ext>
                </a:extLst>
              </xdr:cNvPr>
              <xdr:cNvSpPr/>
            </xdr:nvSpPr>
            <xdr:spPr bwMode="auto">
              <a:xfrm>
                <a:off x="742951"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4" name="Option Button 76" hidden="1">
                <a:extLst>
                  <a:ext uri="{63B3BB69-23CF-44E3-9099-C40C66FF867C}">
                    <a14:compatExt spid="_x0000_s12364"/>
                  </a:ext>
                  <a:ext uri="{FF2B5EF4-FFF2-40B4-BE49-F238E27FC236}">
                    <a16:creationId xmlns:a16="http://schemas.microsoft.com/office/drawing/2014/main" id="{00000000-0008-0000-0300-00004C300000}"/>
                  </a:ext>
                </a:extLst>
              </xdr:cNvPr>
              <xdr:cNvSpPr/>
            </xdr:nvSpPr>
            <xdr:spPr bwMode="auto">
              <a:xfrm>
                <a:off x="2857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64</xdr:row>
          <xdr:rowOff>0</xdr:rowOff>
        </xdr:from>
        <xdr:to>
          <xdr:col>5</xdr:col>
          <xdr:colOff>800100</xdr:colOff>
          <xdr:row>65</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07818" y="24459045"/>
              <a:ext cx="7323859" cy="479137"/>
              <a:chOff x="228601" y="24412453"/>
              <a:chExt cx="7981951" cy="476250"/>
            </a:xfrm>
          </xdr:grpSpPr>
          <xdr:sp macro="" textlink="">
            <xdr:nvSpPr>
              <xdr:cNvPr id="12365" name="Group Box 77" hidden="1">
                <a:extLst>
                  <a:ext uri="{63B3BB69-23CF-44E3-9099-C40C66FF867C}">
                    <a14:compatExt spid="_x0000_s12365"/>
                  </a:ext>
                  <a:ext uri="{FF2B5EF4-FFF2-40B4-BE49-F238E27FC236}">
                    <a16:creationId xmlns:a16="http://schemas.microsoft.com/office/drawing/2014/main" id="{00000000-0008-0000-0300-00004D300000}"/>
                  </a:ext>
                </a:extLst>
              </xdr:cNvPr>
              <xdr:cNvSpPr/>
            </xdr:nvSpPr>
            <xdr:spPr bwMode="auto">
              <a:xfrm>
                <a:off x="228601" y="24412453"/>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366" name="Option Button 78" hidden="1">
                <a:extLst>
                  <a:ext uri="{63B3BB69-23CF-44E3-9099-C40C66FF867C}">
                    <a14:compatExt spid="_x0000_s12366"/>
                  </a:ext>
                  <a:ext uri="{FF2B5EF4-FFF2-40B4-BE49-F238E27FC236}">
                    <a16:creationId xmlns:a16="http://schemas.microsoft.com/office/drawing/2014/main" id="{00000000-0008-0000-0300-00004E300000}"/>
                  </a:ext>
                </a:extLst>
              </xdr:cNvPr>
              <xdr:cNvSpPr/>
            </xdr:nvSpPr>
            <xdr:spPr bwMode="auto">
              <a:xfrm>
                <a:off x="7429500" y="24612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67" name="Option Button 79" hidden="1">
                <a:extLst>
                  <a:ext uri="{63B3BB69-23CF-44E3-9099-C40C66FF867C}">
                    <a14:compatExt spid="_x0000_s12367"/>
                  </a:ext>
                  <a:ext uri="{FF2B5EF4-FFF2-40B4-BE49-F238E27FC236}">
                    <a16:creationId xmlns:a16="http://schemas.microsoft.com/office/drawing/2014/main" id="{00000000-0008-0000-0300-00004F300000}"/>
                  </a:ext>
                </a:extLst>
              </xdr:cNvPr>
              <xdr:cNvSpPr/>
            </xdr:nvSpPr>
            <xdr:spPr bwMode="auto">
              <a:xfrm>
                <a:off x="742951" y="24612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8" name="Option Button 80" hidden="1">
                <a:extLst>
                  <a:ext uri="{63B3BB69-23CF-44E3-9099-C40C66FF867C}">
                    <a14:compatExt spid="_x0000_s12368"/>
                  </a:ext>
                  <a:ext uri="{FF2B5EF4-FFF2-40B4-BE49-F238E27FC236}">
                    <a16:creationId xmlns:a16="http://schemas.microsoft.com/office/drawing/2014/main" id="{00000000-0008-0000-0300-000050300000}"/>
                  </a:ext>
                </a:extLst>
              </xdr:cNvPr>
              <xdr:cNvSpPr/>
            </xdr:nvSpPr>
            <xdr:spPr bwMode="auto">
              <a:xfrm>
                <a:off x="285750" y="24612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0</xdr:rowOff>
        </xdr:from>
        <xdr:to>
          <xdr:col>5</xdr:col>
          <xdr:colOff>800100</xdr:colOff>
          <xdr:row>66</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07818" y="24938182"/>
              <a:ext cx="7323859" cy="479136"/>
              <a:chOff x="228601" y="24888796"/>
              <a:chExt cx="7981951" cy="476251"/>
            </a:xfrm>
          </xdr:grpSpPr>
          <xdr:sp macro="" textlink="">
            <xdr:nvSpPr>
              <xdr:cNvPr id="12369" name="Group Box 81" hidden="1">
                <a:extLst>
                  <a:ext uri="{63B3BB69-23CF-44E3-9099-C40C66FF867C}">
                    <a14:compatExt spid="_x0000_s12369"/>
                  </a:ext>
                  <a:ext uri="{FF2B5EF4-FFF2-40B4-BE49-F238E27FC236}">
                    <a16:creationId xmlns:a16="http://schemas.microsoft.com/office/drawing/2014/main" id="{00000000-0008-0000-0300-000051300000}"/>
                  </a:ext>
                </a:extLst>
              </xdr:cNvPr>
              <xdr:cNvSpPr/>
            </xdr:nvSpPr>
            <xdr:spPr bwMode="auto">
              <a:xfrm>
                <a:off x="228601" y="24888796"/>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370" name="Option Button 82" hidden="1">
                <a:extLst>
                  <a:ext uri="{63B3BB69-23CF-44E3-9099-C40C66FF867C}">
                    <a14:compatExt spid="_x0000_s12370"/>
                  </a:ext>
                  <a:ext uri="{FF2B5EF4-FFF2-40B4-BE49-F238E27FC236}">
                    <a16:creationId xmlns:a16="http://schemas.microsoft.com/office/drawing/2014/main" id="{00000000-0008-0000-0300-000052300000}"/>
                  </a:ext>
                </a:extLst>
              </xdr:cNvPr>
              <xdr:cNvSpPr/>
            </xdr:nvSpPr>
            <xdr:spPr bwMode="auto">
              <a:xfrm>
                <a:off x="7429500" y="2508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1" name="Option Button 83" hidden="1">
                <a:extLst>
                  <a:ext uri="{63B3BB69-23CF-44E3-9099-C40C66FF867C}">
                    <a14:compatExt spid="_x0000_s12371"/>
                  </a:ext>
                  <a:ext uri="{FF2B5EF4-FFF2-40B4-BE49-F238E27FC236}">
                    <a16:creationId xmlns:a16="http://schemas.microsoft.com/office/drawing/2014/main" id="{00000000-0008-0000-0300-000053300000}"/>
                  </a:ext>
                </a:extLst>
              </xdr:cNvPr>
              <xdr:cNvSpPr/>
            </xdr:nvSpPr>
            <xdr:spPr bwMode="auto">
              <a:xfrm>
                <a:off x="742951"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72" name="Option Button 84" hidden="1">
                <a:extLst>
                  <a:ext uri="{63B3BB69-23CF-44E3-9099-C40C66FF867C}">
                    <a14:compatExt spid="_x0000_s12372"/>
                  </a:ext>
                  <a:ext uri="{FF2B5EF4-FFF2-40B4-BE49-F238E27FC236}">
                    <a16:creationId xmlns:a16="http://schemas.microsoft.com/office/drawing/2014/main" id="{00000000-0008-0000-0300-000054300000}"/>
                  </a:ext>
                </a:extLst>
              </xdr:cNvPr>
              <xdr:cNvSpPr/>
            </xdr:nvSpPr>
            <xdr:spPr bwMode="auto">
              <a:xfrm>
                <a:off x="2857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07818" y="30370318"/>
              <a:ext cx="7323859" cy="479137"/>
              <a:chOff x="228601" y="30308399"/>
              <a:chExt cx="7981951" cy="476250"/>
            </a:xfrm>
          </xdr:grpSpPr>
          <xdr:sp macro="" textlink="">
            <xdr:nvSpPr>
              <xdr:cNvPr id="12373" name="Group Box 85" hidden="1">
                <a:extLst>
                  <a:ext uri="{63B3BB69-23CF-44E3-9099-C40C66FF867C}">
                    <a14:compatExt spid="_x0000_s12373"/>
                  </a:ext>
                  <a:ext uri="{FF2B5EF4-FFF2-40B4-BE49-F238E27FC236}">
                    <a16:creationId xmlns:a16="http://schemas.microsoft.com/office/drawing/2014/main" id="{00000000-0008-0000-0300-000055300000}"/>
                  </a:ext>
                </a:extLst>
              </xdr:cNvPr>
              <xdr:cNvSpPr/>
            </xdr:nvSpPr>
            <xdr:spPr bwMode="auto">
              <a:xfrm>
                <a:off x="228601" y="30308399"/>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374" name="Option Button 86"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7429500" y="305085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5" name="Option Button 87"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742951" y="305085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76" name="Option Button 88"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285750" y="305085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07818" y="30849455"/>
              <a:ext cx="7323859" cy="479136"/>
              <a:chOff x="228601" y="30784723"/>
              <a:chExt cx="7981951" cy="476251"/>
            </a:xfrm>
          </xdr:grpSpPr>
          <xdr:sp macro="" textlink="">
            <xdr:nvSpPr>
              <xdr:cNvPr id="12377" name="Group Box 89"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228601" y="30784723"/>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378" name="Option Button 90" hidden="1">
                <a:extLst>
                  <a:ext uri="{63B3BB69-23CF-44E3-9099-C40C66FF867C}">
                    <a14:compatExt spid="_x0000_s12378"/>
                  </a:ext>
                  <a:ext uri="{FF2B5EF4-FFF2-40B4-BE49-F238E27FC236}">
                    <a16:creationId xmlns:a16="http://schemas.microsoft.com/office/drawing/2014/main" id="{00000000-0008-0000-0300-00005A30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9" name="Option Button 91" hidden="1">
                <a:extLst>
                  <a:ext uri="{63B3BB69-23CF-44E3-9099-C40C66FF867C}">
                    <a14:compatExt spid="_x0000_s12379"/>
                  </a:ext>
                  <a:ext uri="{FF2B5EF4-FFF2-40B4-BE49-F238E27FC236}">
                    <a16:creationId xmlns:a16="http://schemas.microsoft.com/office/drawing/2014/main" id="{00000000-0008-0000-0300-00005B300000}"/>
                  </a:ext>
                </a:extLst>
              </xdr:cNvPr>
              <xdr:cNvSpPr/>
            </xdr:nvSpPr>
            <xdr:spPr bwMode="auto">
              <a:xfrm>
                <a:off x="742951"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0" name="Option Button 92" hidden="1">
                <a:extLst>
                  <a:ext uri="{63B3BB69-23CF-44E3-9099-C40C66FF867C}">
                    <a14:compatExt spid="_x0000_s12380"/>
                  </a:ext>
                  <a:ext uri="{FF2B5EF4-FFF2-40B4-BE49-F238E27FC236}">
                    <a16:creationId xmlns:a16="http://schemas.microsoft.com/office/drawing/2014/main" id="{00000000-0008-0000-0300-00005C30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07818" y="31328591"/>
              <a:ext cx="7323859" cy="479136"/>
              <a:chOff x="228601" y="31260835"/>
              <a:chExt cx="7981951" cy="476249"/>
            </a:xfrm>
          </xdr:grpSpPr>
          <xdr:sp macro="" textlink="">
            <xdr:nvSpPr>
              <xdr:cNvPr id="12381" name="Group Box 93" hidden="1">
                <a:extLst>
                  <a:ext uri="{63B3BB69-23CF-44E3-9099-C40C66FF867C}">
                    <a14:compatExt spid="_x0000_s12381"/>
                  </a:ext>
                  <a:ext uri="{FF2B5EF4-FFF2-40B4-BE49-F238E27FC236}">
                    <a16:creationId xmlns:a16="http://schemas.microsoft.com/office/drawing/2014/main" id="{00000000-0008-0000-0300-00005D300000}"/>
                  </a:ext>
                </a:extLst>
              </xdr:cNvPr>
              <xdr:cNvSpPr/>
            </xdr:nvSpPr>
            <xdr:spPr bwMode="auto">
              <a:xfrm>
                <a:off x="228601" y="31260835"/>
                <a:ext cx="7981951" cy="476249"/>
              </a:xfrm>
              <a:prstGeom prst="rect">
                <a:avLst/>
              </a:prstGeom>
              <a:noFill/>
              <a:ln w="9525">
                <a:miter lim="800000"/>
                <a:headEnd/>
                <a:tailEnd/>
              </a:ln>
              <a:extLst>
                <a:ext uri="{909E8E84-426E-40DD-AFC4-6F175D3DCCD1}">
                  <a14:hiddenFill>
                    <a:noFill/>
                  </a14:hiddenFill>
                </a:ext>
              </a:extLst>
            </xdr:spPr>
          </xdr:sp>
          <xdr:sp macro="" textlink="">
            <xdr:nvSpPr>
              <xdr:cNvPr id="12382" name="Option Button 94" hidden="1">
                <a:extLst>
                  <a:ext uri="{63B3BB69-23CF-44E3-9099-C40C66FF867C}">
                    <a14:compatExt spid="_x0000_s12382"/>
                  </a:ext>
                  <a:ext uri="{FF2B5EF4-FFF2-40B4-BE49-F238E27FC236}">
                    <a16:creationId xmlns:a16="http://schemas.microsoft.com/office/drawing/2014/main" id="{00000000-0008-0000-0300-00005E30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83" name="Option Button 95" hidden="1">
                <a:extLst>
                  <a:ext uri="{63B3BB69-23CF-44E3-9099-C40C66FF867C}">
                    <a14:compatExt spid="_x0000_s12383"/>
                  </a:ext>
                  <a:ext uri="{FF2B5EF4-FFF2-40B4-BE49-F238E27FC236}">
                    <a16:creationId xmlns:a16="http://schemas.microsoft.com/office/drawing/2014/main" id="{00000000-0008-0000-0300-00005F300000}"/>
                  </a:ext>
                </a:extLst>
              </xdr:cNvPr>
              <xdr:cNvSpPr/>
            </xdr:nvSpPr>
            <xdr:spPr bwMode="auto">
              <a:xfrm>
                <a:off x="742951"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4" name="Option Button 96" hidden="1">
                <a:extLst>
                  <a:ext uri="{63B3BB69-23CF-44E3-9099-C40C66FF867C}">
                    <a14:compatExt spid="_x0000_s12384"/>
                  </a:ext>
                  <a:ext uri="{FF2B5EF4-FFF2-40B4-BE49-F238E27FC236}">
                    <a16:creationId xmlns:a16="http://schemas.microsoft.com/office/drawing/2014/main" id="{00000000-0008-0000-0300-00006030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07818" y="32621682"/>
              <a:ext cx="7323859" cy="479136"/>
              <a:chOff x="228601" y="32556260"/>
              <a:chExt cx="7981951" cy="476249"/>
            </a:xfrm>
          </xdr:grpSpPr>
          <xdr:sp macro="" textlink="">
            <xdr:nvSpPr>
              <xdr:cNvPr id="12385" name="Group Box 97" hidden="1">
                <a:extLst>
                  <a:ext uri="{63B3BB69-23CF-44E3-9099-C40C66FF867C}">
                    <a14:compatExt spid="_x0000_s12385"/>
                  </a:ext>
                  <a:ext uri="{FF2B5EF4-FFF2-40B4-BE49-F238E27FC236}">
                    <a16:creationId xmlns:a16="http://schemas.microsoft.com/office/drawing/2014/main" id="{00000000-0008-0000-0300-000061300000}"/>
                  </a:ext>
                </a:extLst>
              </xdr:cNvPr>
              <xdr:cNvSpPr/>
            </xdr:nvSpPr>
            <xdr:spPr bwMode="auto">
              <a:xfrm>
                <a:off x="228601" y="32556260"/>
                <a:ext cx="7981951" cy="476249"/>
              </a:xfrm>
              <a:prstGeom prst="rect">
                <a:avLst/>
              </a:prstGeom>
              <a:noFill/>
              <a:ln w="9525">
                <a:miter lim="800000"/>
                <a:headEnd/>
                <a:tailEnd/>
              </a:ln>
              <a:extLst>
                <a:ext uri="{909E8E84-426E-40DD-AFC4-6F175D3DCCD1}">
                  <a14:hiddenFill>
                    <a:noFill/>
                  </a14:hiddenFill>
                </a:ext>
              </a:extLst>
            </xdr:spPr>
          </xdr:sp>
          <xdr:sp macro="" textlink="">
            <xdr:nvSpPr>
              <xdr:cNvPr id="12386" name="Option Button 98" hidden="1">
                <a:extLst>
                  <a:ext uri="{63B3BB69-23CF-44E3-9099-C40C66FF867C}">
                    <a14:compatExt spid="_x0000_s12386"/>
                  </a:ext>
                  <a:ext uri="{FF2B5EF4-FFF2-40B4-BE49-F238E27FC236}">
                    <a16:creationId xmlns:a16="http://schemas.microsoft.com/office/drawing/2014/main" id="{00000000-0008-0000-0300-000062300000}"/>
                  </a:ext>
                </a:extLst>
              </xdr:cNvPr>
              <xdr:cNvSpPr/>
            </xdr:nvSpPr>
            <xdr:spPr bwMode="auto">
              <a:xfrm>
                <a:off x="7429500" y="32756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87" name="Option Button 99" hidden="1">
                <a:extLst>
                  <a:ext uri="{63B3BB69-23CF-44E3-9099-C40C66FF867C}">
                    <a14:compatExt spid="_x0000_s12387"/>
                  </a:ext>
                  <a:ext uri="{FF2B5EF4-FFF2-40B4-BE49-F238E27FC236}">
                    <a16:creationId xmlns:a16="http://schemas.microsoft.com/office/drawing/2014/main" id="{00000000-0008-0000-0300-000063300000}"/>
                  </a:ext>
                </a:extLst>
              </xdr:cNvPr>
              <xdr:cNvSpPr/>
            </xdr:nvSpPr>
            <xdr:spPr bwMode="auto">
              <a:xfrm>
                <a:off x="742951" y="32756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8" name="Option Button 100" hidden="1">
                <a:extLst>
                  <a:ext uri="{63B3BB69-23CF-44E3-9099-C40C66FF867C}">
                    <a14:compatExt spid="_x0000_s12388"/>
                  </a:ext>
                  <a:ext uri="{FF2B5EF4-FFF2-40B4-BE49-F238E27FC236}">
                    <a16:creationId xmlns:a16="http://schemas.microsoft.com/office/drawing/2014/main" id="{00000000-0008-0000-0300-000064300000}"/>
                  </a:ext>
                </a:extLst>
              </xdr:cNvPr>
              <xdr:cNvSpPr/>
            </xdr:nvSpPr>
            <xdr:spPr bwMode="auto">
              <a:xfrm>
                <a:off x="285750" y="32756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07818" y="33100818"/>
              <a:ext cx="7323859" cy="479137"/>
              <a:chOff x="228601" y="33032536"/>
              <a:chExt cx="7981951" cy="476250"/>
            </a:xfrm>
          </xdr:grpSpPr>
          <xdr:sp macro="" textlink="">
            <xdr:nvSpPr>
              <xdr:cNvPr id="12389" name="Group Box 101" hidden="1">
                <a:extLst>
                  <a:ext uri="{63B3BB69-23CF-44E3-9099-C40C66FF867C}">
                    <a14:compatExt spid="_x0000_s12389"/>
                  </a:ext>
                  <a:ext uri="{FF2B5EF4-FFF2-40B4-BE49-F238E27FC236}">
                    <a16:creationId xmlns:a16="http://schemas.microsoft.com/office/drawing/2014/main" id="{00000000-0008-0000-0300-000065300000}"/>
                  </a:ext>
                </a:extLst>
              </xdr:cNvPr>
              <xdr:cNvSpPr/>
            </xdr:nvSpPr>
            <xdr:spPr bwMode="auto">
              <a:xfrm>
                <a:off x="228601" y="33032536"/>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390" name="Option Button 102" hidden="1">
                <a:extLst>
                  <a:ext uri="{63B3BB69-23CF-44E3-9099-C40C66FF867C}">
                    <a14:compatExt spid="_x0000_s12390"/>
                  </a:ext>
                  <a:ext uri="{FF2B5EF4-FFF2-40B4-BE49-F238E27FC236}">
                    <a16:creationId xmlns:a16="http://schemas.microsoft.com/office/drawing/2014/main" id="{00000000-0008-0000-0300-00006630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1" name="Option Button 103" hidden="1">
                <a:extLst>
                  <a:ext uri="{63B3BB69-23CF-44E3-9099-C40C66FF867C}">
                    <a14:compatExt spid="_x0000_s12391"/>
                  </a:ext>
                  <a:ext uri="{FF2B5EF4-FFF2-40B4-BE49-F238E27FC236}">
                    <a16:creationId xmlns:a16="http://schemas.microsoft.com/office/drawing/2014/main" id="{00000000-0008-0000-0300-000067300000}"/>
                  </a:ext>
                </a:extLst>
              </xdr:cNvPr>
              <xdr:cNvSpPr/>
            </xdr:nvSpPr>
            <xdr:spPr bwMode="auto">
              <a:xfrm>
                <a:off x="742951"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92" name="Option Button 104" hidden="1">
                <a:extLst>
                  <a:ext uri="{63B3BB69-23CF-44E3-9099-C40C66FF867C}">
                    <a14:compatExt spid="_x0000_s12392"/>
                  </a:ext>
                  <a:ext uri="{FF2B5EF4-FFF2-40B4-BE49-F238E27FC236}">
                    <a16:creationId xmlns:a16="http://schemas.microsoft.com/office/drawing/2014/main" id="{00000000-0008-0000-0300-00006830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98</xdr:row>
          <xdr:rowOff>0</xdr:rowOff>
        </xdr:from>
        <xdr:to>
          <xdr:col>5</xdr:col>
          <xdr:colOff>800100</xdr:colOff>
          <xdr:row>99</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07818" y="38532955"/>
              <a:ext cx="7323859" cy="479136"/>
              <a:chOff x="228601" y="38452151"/>
              <a:chExt cx="7981951" cy="476249"/>
            </a:xfrm>
          </xdr:grpSpPr>
          <xdr:sp macro="" textlink="">
            <xdr:nvSpPr>
              <xdr:cNvPr id="12393" name="Group Box 105" hidden="1">
                <a:extLst>
                  <a:ext uri="{63B3BB69-23CF-44E3-9099-C40C66FF867C}">
                    <a14:compatExt spid="_x0000_s12393"/>
                  </a:ext>
                  <a:ext uri="{FF2B5EF4-FFF2-40B4-BE49-F238E27FC236}">
                    <a16:creationId xmlns:a16="http://schemas.microsoft.com/office/drawing/2014/main" id="{00000000-0008-0000-0300-000069300000}"/>
                  </a:ext>
                </a:extLst>
              </xdr:cNvPr>
              <xdr:cNvSpPr/>
            </xdr:nvSpPr>
            <xdr:spPr bwMode="auto">
              <a:xfrm>
                <a:off x="228601" y="38452151"/>
                <a:ext cx="7981951" cy="476249"/>
              </a:xfrm>
              <a:prstGeom prst="rect">
                <a:avLst/>
              </a:prstGeom>
              <a:noFill/>
              <a:ln w="9525">
                <a:miter lim="800000"/>
                <a:headEnd/>
                <a:tailEnd/>
              </a:ln>
              <a:extLst>
                <a:ext uri="{909E8E84-426E-40DD-AFC4-6F175D3DCCD1}">
                  <a14:hiddenFill>
                    <a:noFill/>
                  </a14:hiddenFill>
                </a:ext>
              </a:extLst>
            </xdr:spPr>
          </xdr:sp>
          <xdr:sp macro="" textlink="">
            <xdr:nvSpPr>
              <xdr:cNvPr id="12394" name="Option Button 106" hidden="1">
                <a:extLst>
                  <a:ext uri="{63B3BB69-23CF-44E3-9099-C40C66FF867C}">
                    <a14:compatExt spid="_x0000_s12394"/>
                  </a:ext>
                  <a:ext uri="{FF2B5EF4-FFF2-40B4-BE49-F238E27FC236}">
                    <a16:creationId xmlns:a16="http://schemas.microsoft.com/office/drawing/2014/main" id="{00000000-0008-0000-0300-00006A300000}"/>
                  </a:ext>
                </a:extLst>
              </xdr:cNvPr>
              <xdr:cNvSpPr/>
            </xdr:nvSpPr>
            <xdr:spPr bwMode="auto">
              <a:xfrm>
                <a:off x="7429500" y="38652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5" name="Option Button 107" hidden="1">
                <a:extLst>
                  <a:ext uri="{63B3BB69-23CF-44E3-9099-C40C66FF867C}">
                    <a14:compatExt spid="_x0000_s12395"/>
                  </a:ext>
                  <a:ext uri="{FF2B5EF4-FFF2-40B4-BE49-F238E27FC236}">
                    <a16:creationId xmlns:a16="http://schemas.microsoft.com/office/drawing/2014/main" id="{00000000-0008-0000-0300-00006B300000}"/>
                  </a:ext>
                </a:extLst>
              </xdr:cNvPr>
              <xdr:cNvSpPr/>
            </xdr:nvSpPr>
            <xdr:spPr bwMode="auto">
              <a:xfrm>
                <a:off x="742951" y="38652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96" name="Option Button 108" hidden="1">
                <a:extLst>
                  <a:ext uri="{63B3BB69-23CF-44E3-9099-C40C66FF867C}">
                    <a14:compatExt spid="_x0000_s12396"/>
                  </a:ext>
                  <a:ext uri="{FF2B5EF4-FFF2-40B4-BE49-F238E27FC236}">
                    <a16:creationId xmlns:a16="http://schemas.microsoft.com/office/drawing/2014/main" id="{00000000-0008-0000-0300-00006C300000}"/>
                  </a:ext>
                </a:extLst>
              </xdr:cNvPr>
              <xdr:cNvSpPr/>
            </xdr:nvSpPr>
            <xdr:spPr bwMode="auto">
              <a:xfrm>
                <a:off x="285750" y="38652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99</xdr:row>
          <xdr:rowOff>0</xdr:rowOff>
        </xdr:from>
        <xdr:to>
          <xdr:col>5</xdr:col>
          <xdr:colOff>800100</xdr:colOff>
          <xdr:row>100</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07818" y="39012091"/>
              <a:ext cx="7323859" cy="479136"/>
              <a:chOff x="228601" y="38928579"/>
              <a:chExt cx="7981951" cy="476251"/>
            </a:xfrm>
          </xdr:grpSpPr>
          <xdr:sp macro="" textlink="">
            <xdr:nvSpPr>
              <xdr:cNvPr id="12397" name="Group Box 109" hidden="1">
                <a:extLst>
                  <a:ext uri="{63B3BB69-23CF-44E3-9099-C40C66FF867C}">
                    <a14:compatExt spid="_x0000_s12397"/>
                  </a:ext>
                  <a:ext uri="{FF2B5EF4-FFF2-40B4-BE49-F238E27FC236}">
                    <a16:creationId xmlns:a16="http://schemas.microsoft.com/office/drawing/2014/main" id="{00000000-0008-0000-0300-00006D300000}"/>
                  </a:ext>
                </a:extLst>
              </xdr:cNvPr>
              <xdr:cNvSpPr/>
            </xdr:nvSpPr>
            <xdr:spPr bwMode="auto">
              <a:xfrm>
                <a:off x="228601" y="38928579"/>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398" name="Option Button 110" hidden="1">
                <a:extLst>
                  <a:ext uri="{63B3BB69-23CF-44E3-9099-C40C66FF867C}">
                    <a14:compatExt spid="_x0000_s12398"/>
                  </a:ext>
                  <a:ext uri="{FF2B5EF4-FFF2-40B4-BE49-F238E27FC236}">
                    <a16:creationId xmlns:a16="http://schemas.microsoft.com/office/drawing/2014/main" id="{00000000-0008-0000-0300-00006E300000}"/>
                  </a:ext>
                </a:extLst>
              </xdr:cNvPr>
              <xdr:cNvSpPr/>
            </xdr:nvSpPr>
            <xdr:spPr bwMode="auto">
              <a:xfrm>
                <a:off x="7429500" y="39128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9" name="Option Button 111" hidden="1">
                <a:extLst>
                  <a:ext uri="{63B3BB69-23CF-44E3-9099-C40C66FF867C}">
                    <a14:compatExt spid="_x0000_s12399"/>
                  </a:ext>
                  <a:ext uri="{FF2B5EF4-FFF2-40B4-BE49-F238E27FC236}">
                    <a16:creationId xmlns:a16="http://schemas.microsoft.com/office/drawing/2014/main" id="{00000000-0008-0000-0300-00006F300000}"/>
                  </a:ext>
                </a:extLst>
              </xdr:cNvPr>
              <xdr:cNvSpPr/>
            </xdr:nvSpPr>
            <xdr:spPr bwMode="auto">
              <a:xfrm>
                <a:off x="742951"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0" name="Option Button 112" hidden="1">
                <a:extLst>
                  <a:ext uri="{63B3BB69-23CF-44E3-9099-C40C66FF867C}">
                    <a14:compatExt spid="_x0000_s12400"/>
                  </a:ext>
                  <a:ext uri="{FF2B5EF4-FFF2-40B4-BE49-F238E27FC236}">
                    <a16:creationId xmlns:a16="http://schemas.microsoft.com/office/drawing/2014/main" id="{00000000-0008-0000-0300-000070300000}"/>
                  </a:ext>
                </a:extLst>
              </xdr:cNvPr>
              <xdr:cNvSpPr/>
            </xdr:nvSpPr>
            <xdr:spPr bwMode="auto">
              <a:xfrm>
                <a:off x="2857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07818" y="39491227"/>
              <a:ext cx="7323859" cy="479137"/>
              <a:chOff x="228601" y="39404775"/>
              <a:chExt cx="7981951" cy="476250"/>
            </a:xfrm>
          </xdr:grpSpPr>
          <xdr:sp macro="" textlink="">
            <xdr:nvSpPr>
              <xdr:cNvPr id="12401" name="Group Box 113" hidden="1">
                <a:extLst>
                  <a:ext uri="{63B3BB69-23CF-44E3-9099-C40C66FF867C}">
                    <a14:compatExt spid="_x0000_s12401"/>
                  </a:ext>
                  <a:ext uri="{FF2B5EF4-FFF2-40B4-BE49-F238E27FC236}">
                    <a16:creationId xmlns:a16="http://schemas.microsoft.com/office/drawing/2014/main" id="{00000000-0008-0000-0300-000071300000}"/>
                  </a:ext>
                </a:extLst>
              </xdr:cNvPr>
              <xdr:cNvSpPr/>
            </xdr:nvSpPr>
            <xdr:spPr bwMode="auto">
              <a:xfrm>
                <a:off x="228601" y="39404775"/>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402" name="Option Button 114" hidden="1">
                <a:extLst>
                  <a:ext uri="{63B3BB69-23CF-44E3-9099-C40C66FF867C}">
                    <a14:compatExt spid="_x0000_s12402"/>
                  </a:ext>
                  <a:ext uri="{FF2B5EF4-FFF2-40B4-BE49-F238E27FC236}">
                    <a16:creationId xmlns:a16="http://schemas.microsoft.com/office/drawing/2014/main" id="{00000000-0008-0000-0300-00007230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03" name="Option Button 115" hidden="1">
                <a:extLst>
                  <a:ext uri="{63B3BB69-23CF-44E3-9099-C40C66FF867C}">
                    <a14:compatExt spid="_x0000_s12403"/>
                  </a:ext>
                  <a:ext uri="{FF2B5EF4-FFF2-40B4-BE49-F238E27FC236}">
                    <a16:creationId xmlns:a16="http://schemas.microsoft.com/office/drawing/2014/main" id="{00000000-0008-0000-0300-000073300000}"/>
                  </a:ext>
                </a:extLst>
              </xdr:cNvPr>
              <xdr:cNvSpPr/>
            </xdr:nvSpPr>
            <xdr:spPr bwMode="auto">
              <a:xfrm>
                <a:off x="742951"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4" name="Option Button 116" hidden="1">
                <a:extLst>
                  <a:ext uri="{63B3BB69-23CF-44E3-9099-C40C66FF867C}">
                    <a14:compatExt spid="_x0000_s12404"/>
                  </a:ext>
                  <a:ext uri="{FF2B5EF4-FFF2-40B4-BE49-F238E27FC236}">
                    <a16:creationId xmlns:a16="http://schemas.microsoft.com/office/drawing/2014/main" id="{00000000-0008-0000-0300-00007430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0</xdr:rowOff>
        </xdr:from>
        <xdr:to>
          <xdr:col>5</xdr:col>
          <xdr:colOff>800100</xdr:colOff>
          <xdr:row>105</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07818" y="40784318"/>
              <a:ext cx="7323859" cy="479137"/>
              <a:chOff x="228601" y="40700128"/>
              <a:chExt cx="7981951" cy="476250"/>
            </a:xfrm>
          </xdr:grpSpPr>
          <xdr:sp macro="" textlink="">
            <xdr:nvSpPr>
              <xdr:cNvPr id="12405" name="Group Box 117" hidden="1">
                <a:extLst>
                  <a:ext uri="{63B3BB69-23CF-44E3-9099-C40C66FF867C}">
                    <a14:compatExt spid="_x0000_s12405"/>
                  </a:ext>
                  <a:ext uri="{FF2B5EF4-FFF2-40B4-BE49-F238E27FC236}">
                    <a16:creationId xmlns:a16="http://schemas.microsoft.com/office/drawing/2014/main" id="{00000000-0008-0000-0300-000075300000}"/>
                  </a:ext>
                </a:extLst>
              </xdr:cNvPr>
              <xdr:cNvSpPr/>
            </xdr:nvSpPr>
            <xdr:spPr bwMode="auto">
              <a:xfrm>
                <a:off x="228601" y="40700128"/>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406" name="Option Button 118" hidden="1">
                <a:extLst>
                  <a:ext uri="{63B3BB69-23CF-44E3-9099-C40C66FF867C}">
                    <a14:compatExt spid="_x0000_s12406"/>
                  </a:ext>
                  <a:ext uri="{FF2B5EF4-FFF2-40B4-BE49-F238E27FC236}">
                    <a16:creationId xmlns:a16="http://schemas.microsoft.com/office/drawing/2014/main" id="{00000000-0008-0000-0300-000076300000}"/>
                  </a:ext>
                </a:extLst>
              </xdr:cNvPr>
              <xdr:cNvSpPr/>
            </xdr:nvSpPr>
            <xdr:spPr bwMode="auto">
              <a:xfrm>
                <a:off x="7429500" y="4090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07" name="Option Button 119" hidden="1">
                <a:extLst>
                  <a:ext uri="{63B3BB69-23CF-44E3-9099-C40C66FF867C}">
                    <a14:compatExt spid="_x0000_s12407"/>
                  </a:ext>
                  <a:ext uri="{FF2B5EF4-FFF2-40B4-BE49-F238E27FC236}">
                    <a16:creationId xmlns:a16="http://schemas.microsoft.com/office/drawing/2014/main" id="{00000000-0008-0000-0300-000077300000}"/>
                  </a:ext>
                </a:extLst>
              </xdr:cNvPr>
              <xdr:cNvSpPr/>
            </xdr:nvSpPr>
            <xdr:spPr bwMode="auto">
              <a:xfrm>
                <a:off x="742951" y="4090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8" name="Option Button 120" hidden="1">
                <a:extLst>
                  <a:ext uri="{63B3BB69-23CF-44E3-9099-C40C66FF867C}">
                    <a14:compatExt spid="_x0000_s12408"/>
                  </a:ext>
                  <a:ext uri="{FF2B5EF4-FFF2-40B4-BE49-F238E27FC236}">
                    <a16:creationId xmlns:a16="http://schemas.microsoft.com/office/drawing/2014/main" id="{00000000-0008-0000-0300-000078300000}"/>
                  </a:ext>
                </a:extLst>
              </xdr:cNvPr>
              <xdr:cNvSpPr/>
            </xdr:nvSpPr>
            <xdr:spPr bwMode="auto">
              <a:xfrm>
                <a:off x="285750" y="4090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105</xdr:row>
          <xdr:rowOff>0</xdr:rowOff>
        </xdr:from>
        <xdr:to>
          <xdr:col>5</xdr:col>
          <xdr:colOff>800100</xdr:colOff>
          <xdr:row>106</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07818" y="41263455"/>
              <a:ext cx="7323859" cy="479136"/>
              <a:chOff x="228601" y="41176473"/>
              <a:chExt cx="7981951" cy="476251"/>
            </a:xfrm>
          </xdr:grpSpPr>
          <xdr:sp macro="" textlink="">
            <xdr:nvSpPr>
              <xdr:cNvPr id="12409" name="Group Box 121" hidden="1">
                <a:extLst>
                  <a:ext uri="{63B3BB69-23CF-44E3-9099-C40C66FF867C}">
                    <a14:compatExt spid="_x0000_s12409"/>
                  </a:ext>
                  <a:ext uri="{FF2B5EF4-FFF2-40B4-BE49-F238E27FC236}">
                    <a16:creationId xmlns:a16="http://schemas.microsoft.com/office/drawing/2014/main" id="{00000000-0008-0000-0300-000079300000}"/>
                  </a:ext>
                </a:extLst>
              </xdr:cNvPr>
              <xdr:cNvSpPr/>
            </xdr:nvSpPr>
            <xdr:spPr bwMode="auto">
              <a:xfrm>
                <a:off x="228601" y="41176473"/>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410" name="Option Button 122" hidden="1">
                <a:extLst>
                  <a:ext uri="{63B3BB69-23CF-44E3-9099-C40C66FF867C}">
                    <a14:compatExt spid="_x0000_s12410"/>
                  </a:ext>
                  <a:ext uri="{FF2B5EF4-FFF2-40B4-BE49-F238E27FC236}">
                    <a16:creationId xmlns:a16="http://schemas.microsoft.com/office/drawing/2014/main" id="{00000000-0008-0000-0300-00007A300000}"/>
                  </a:ext>
                </a:extLst>
              </xdr:cNvPr>
              <xdr:cNvSpPr/>
            </xdr:nvSpPr>
            <xdr:spPr bwMode="auto">
              <a:xfrm>
                <a:off x="7429500" y="4137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1" name="Option Button 123" hidden="1">
                <a:extLst>
                  <a:ext uri="{63B3BB69-23CF-44E3-9099-C40C66FF867C}">
                    <a14:compatExt spid="_x0000_s12411"/>
                  </a:ext>
                  <a:ext uri="{FF2B5EF4-FFF2-40B4-BE49-F238E27FC236}">
                    <a16:creationId xmlns:a16="http://schemas.microsoft.com/office/drawing/2014/main" id="{00000000-0008-0000-0300-00007B300000}"/>
                  </a:ext>
                </a:extLst>
              </xdr:cNvPr>
              <xdr:cNvSpPr/>
            </xdr:nvSpPr>
            <xdr:spPr bwMode="auto">
              <a:xfrm>
                <a:off x="742951" y="4137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12" name="Option Button 124" hidden="1">
                <a:extLst>
                  <a:ext uri="{63B3BB69-23CF-44E3-9099-C40C66FF867C}">
                    <a14:compatExt spid="_x0000_s12412"/>
                  </a:ext>
                  <a:ext uri="{FF2B5EF4-FFF2-40B4-BE49-F238E27FC236}">
                    <a16:creationId xmlns:a16="http://schemas.microsoft.com/office/drawing/2014/main" id="{00000000-0008-0000-0300-00007C300000}"/>
                  </a:ext>
                </a:extLst>
              </xdr:cNvPr>
              <xdr:cNvSpPr/>
            </xdr:nvSpPr>
            <xdr:spPr bwMode="auto">
              <a:xfrm>
                <a:off x="285750" y="4137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121</xdr:row>
          <xdr:rowOff>0</xdr:rowOff>
        </xdr:from>
        <xdr:to>
          <xdr:col>5</xdr:col>
          <xdr:colOff>800100</xdr:colOff>
          <xdr:row>122</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07818" y="47215136"/>
              <a:ext cx="7323859" cy="479137"/>
              <a:chOff x="228601" y="47138991"/>
              <a:chExt cx="7981951" cy="476250"/>
            </a:xfrm>
          </xdr:grpSpPr>
          <xdr:sp macro="" textlink="">
            <xdr:nvSpPr>
              <xdr:cNvPr id="12413" name="Group Box 125" hidden="1">
                <a:extLst>
                  <a:ext uri="{63B3BB69-23CF-44E3-9099-C40C66FF867C}">
                    <a14:compatExt spid="_x0000_s12413"/>
                  </a:ext>
                  <a:ext uri="{FF2B5EF4-FFF2-40B4-BE49-F238E27FC236}">
                    <a16:creationId xmlns:a16="http://schemas.microsoft.com/office/drawing/2014/main" id="{00000000-0008-0000-0300-00007D300000}"/>
                  </a:ext>
                </a:extLst>
              </xdr:cNvPr>
              <xdr:cNvSpPr/>
            </xdr:nvSpPr>
            <xdr:spPr bwMode="auto">
              <a:xfrm>
                <a:off x="228601" y="47138991"/>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414" name="Option Button 126" hidden="1">
                <a:extLst>
                  <a:ext uri="{63B3BB69-23CF-44E3-9099-C40C66FF867C}">
                    <a14:compatExt spid="_x0000_s12414"/>
                  </a:ext>
                  <a:ext uri="{FF2B5EF4-FFF2-40B4-BE49-F238E27FC236}">
                    <a16:creationId xmlns:a16="http://schemas.microsoft.com/office/drawing/2014/main" id="{00000000-0008-0000-0300-00007E300000}"/>
                  </a:ext>
                </a:extLst>
              </xdr:cNvPr>
              <xdr:cNvSpPr/>
            </xdr:nvSpPr>
            <xdr:spPr bwMode="auto">
              <a:xfrm>
                <a:off x="7429500" y="47339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5" name="Option Button 127" hidden="1">
                <a:extLst>
                  <a:ext uri="{63B3BB69-23CF-44E3-9099-C40C66FF867C}">
                    <a14:compatExt spid="_x0000_s12415"/>
                  </a:ext>
                  <a:ext uri="{FF2B5EF4-FFF2-40B4-BE49-F238E27FC236}">
                    <a16:creationId xmlns:a16="http://schemas.microsoft.com/office/drawing/2014/main" id="{00000000-0008-0000-0300-00007F300000}"/>
                  </a:ext>
                </a:extLst>
              </xdr:cNvPr>
              <xdr:cNvSpPr/>
            </xdr:nvSpPr>
            <xdr:spPr bwMode="auto">
              <a:xfrm>
                <a:off x="742951" y="47339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16" name="Option Button 128" hidden="1">
                <a:extLst>
                  <a:ext uri="{63B3BB69-23CF-44E3-9099-C40C66FF867C}">
                    <a14:compatExt spid="_x0000_s12416"/>
                  </a:ext>
                  <a:ext uri="{FF2B5EF4-FFF2-40B4-BE49-F238E27FC236}">
                    <a16:creationId xmlns:a16="http://schemas.microsoft.com/office/drawing/2014/main" id="{00000000-0008-0000-0300-000080300000}"/>
                  </a:ext>
                </a:extLst>
              </xdr:cNvPr>
              <xdr:cNvSpPr/>
            </xdr:nvSpPr>
            <xdr:spPr bwMode="auto">
              <a:xfrm>
                <a:off x="285750" y="47339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07818" y="47694273"/>
              <a:ext cx="7323859" cy="479136"/>
              <a:chOff x="228601" y="47615357"/>
              <a:chExt cx="7981951" cy="476251"/>
            </a:xfrm>
          </xdr:grpSpPr>
          <xdr:sp macro="" textlink="">
            <xdr:nvSpPr>
              <xdr:cNvPr id="12417" name="Group Box 129" hidden="1">
                <a:extLst>
                  <a:ext uri="{63B3BB69-23CF-44E3-9099-C40C66FF867C}">
                    <a14:compatExt spid="_x0000_s12417"/>
                  </a:ext>
                  <a:ext uri="{FF2B5EF4-FFF2-40B4-BE49-F238E27FC236}">
                    <a16:creationId xmlns:a16="http://schemas.microsoft.com/office/drawing/2014/main" id="{00000000-0008-0000-0300-000081300000}"/>
                  </a:ext>
                </a:extLst>
              </xdr:cNvPr>
              <xdr:cNvSpPr/>
            </xdr:nvSpPr>
            <xdr:spPr bwMode="auto">
              <a:xfrm>
                <a:off x="228601" y="47615357"/>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418" name="Option Button 130" hidden="1">
                <a:extLst>
                  <a:ext uri="{63B3BB69-23CF-44E3-9099-C40C66FF867C}">
                    <a14:compatExt spid="_x0000_s12418"/>
                  </a:ext>
                  <a:ext uri="{FF2B5EF4-FFF2-40B4-BE49-F238E27FC236}">
                    <a16:creationId xmlns:a16="http://schemas.microsoft.com/office/drawing/2014/main" id="{00000000-0008-0000-0300-000082300000}"/>
                  </a:ext>
                </a:extLst>
              </xdr:cNvPr>
              <xdr:cNvSpPr/>
            </xdr:nvSpPr>
            <xdr:spPr bwMode="auto">
              <a:xfrm>
                <a:off x="7429500" y="47815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9" name="Option Button 131" hidden="1">
                <a:extLst>
                  <a:ext uri="{63B3BB69-23CF-44E3-9099-C40C66FF867C}">
                    <a14:compatExt spid="_x0000_s12419"/>
                  </a:ext>
                  <a:ext uri="{FF2B5EF4-FFF2-40B4-BE49-F238E27FC236}">
                    <a16:creationId xmlns:a16="http://schemas.microsoft.com/office/drawing/2014/main" id="{00000000-0008-0000-0300-000083300000}"/>
                  </a:ext>
                </a:extLst>
              </xdr:cNvPr>
              <xdr:cNvSpPr/>
            </xdr:nvSpPr>
            <xdr:spPr bwMode="auto">
              <a:xfrm>
                <a:off x="742951"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0" name="Option Button 132" hidden="1">
                <a:extLst>
                  <a:ext uri="{63B3BB69-23CF-44E3-9099-C40C66FF867C}">
                    <a14:compatExt spid="_x0000_s12420"/>
                  </a:ext>
                  <a:ext uri="{FF2B5EF4-FFF2-40B4-BE49-F238E27FC236}">
                    <a16:creationId xmlns:a16="http://schemas.microsoft.com/office/drawing/2014/main" id="{00000000-0008-0000-0300-000084300000}"/>
                  </a:ext>
                </a:extLst>
              </xdr:cNvPr>
              <xdr:cNvSpPr/>
            </xdr:nvSpPr>
            <xdr:spPr bwMode="auto">
              <a:xfrm>
                <a:off x="2857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07818" y="48173409"/>
              <a:ext cx="7323859" cy="479136"/>
              <a:chOff x="228601" y="48091446"/>
              <a:chExt cx="7981951" cy="476249"/>
            </a:xfrm>
          </xdr:grpSpPr>
          <xdr:sp macro="" textlink="">
            <xdr:nvSpPr>
              <xdr:cNvPr id="12421" name="Group Box 133" hidden="1">
                <a:extLst>
                  <a:ext uri="{63B3BB69-23CF-44E3-9099-C40C66FF867C}">
                    <a14:compatExt spid="_x0000_s12421"/>
                  </a:ext>
                  <a:ext uri="{FF2B5EF4-FFF2-40B4-BE49-F238E27FC236}">
                    <a16:creationId xmlns:a16="http://schemas.microsoft.com/office/drawing/2014/main" id="{00000000-0008-0000-0300-000085300000}"/>
                  </a:ext>
                </a:extLst>
              </xdr:cNvPr>
              <xdr:cNvSpPr/>
            </xdr:nvSpPr>
            <xdr:spPr bwMode="auto">
              <a:xfrm>
                <a:off x="228601" y="48091446"/>
                <a:ext cx="7981951" cy="476249"/>
              </a:xfrm>
              <a:prstGeom prst="rect">
                <a:avLst/>
              </a:prstGeom>
              <a:noFill/>
              <a:ln w="9525">
                <a:miter lim="800000"/>
                <a:headEnd/>
                <a:tailEnd/>
              </a:ln>
              <a:extLst>
                <a:ext uri="{909E8E84-426E-40DD-AFC4-6F175D3DCCD1}">
                  <a14:hiddenFill>
                    <a:noFill/>
                  </a14:hiddenFill>
                </a:ext>
              </a:extLst>
            </xdr:spPr>
          </xdr:sp>
          <xdr:sp macro="" textlink="">
            <xdr:nvSpPr>
              <xdr:cNvPr id="12422" name="Option Button 134" hidden="1">
                <a:extLst>
                  <a:ext uri="{63B3BB69-23CF-44E3-9099-C40C66FF867C}">
                    <a14:compatExt spid="_x0000_s12422"/>
                  </a:ext>
                  <a:ext uri="{FF2B5EF4-FFF2-40B4-BE49-F238E27FC236}">
                    <a16:creationId xmlns:a16="http://schemas.microsoft.com/office/drawing/2014/main" id="{00000000-0008-0000-0300-00008630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23" name="Option Button 135" hidden="1">
                <a:extLst>
                  <a:ext uri="{63B3BB69-23CF-44E3-9099-C40C66FF867C}">
                    <a14:compatExt spid="_x0000_s12423"/>
                  </a:ext>
                  <a:ext uri="{FF2B5EF4-FFF2-40B4-BE49-F238E27FC236}">
                    <a16:creationId xmlns:a16="http://schemas.microsoft.com/office/drawing/2014/main" id="{00000000-0008-0000-0300-000087300000}"/>
                  </a:ext>
                </a:extLst>
              </xdr:cNvPr>
              <xdr:cNvSpPr/>
            </xdr:nvSpPr>
            <xdr:spPr bwMode="auto">
              <a:xfrm>
                <a:off x="742951"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4" name="Option Button 136" hidden="1">
                <a:extLst>
                  <a:ext uri="{63B3BB69-23CF-44E3-9099-C40C66FF867C}">
                    <a14:compatExt spid="_x0000_s12424"/>
                  </a:ext>
                  <a:ext uri="{FF2B5EF4-FFF2-40B4-BE49-F238E27FC236}">
                    <a16:creationId xmlns:a16="http://schemas.microsoft.com/office/drawing/2014/main" id="{00000000-0008-0000-0300-00008830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134</xdr:row>
          <xdr:rowOff>0</xdr:rowOff>
        </xdr:from>
        <xdr:to>
          <xdr:col>5</xdr:col>
          <xdr:colOff>800100</xdr:colOff>
          <xdr:row>135</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07818" y="52999409"/>
              <a:ext cx="7323859" cy="479136"/>
              <a:chOff x="228601" y="52911242"/>
              <a:chExt cx="7981951" cy="476251"/>
            </a:xfrm>
          </xdr:grpSpPr>
          <xdr:sp macro="" textlink="">
            <xdr:nvSpPr>
              <xdr:cNvPr id="12425" name="Group Box 137" hidden="1">
                <a:extLst>
                  <a:ext uri="{63B3BB69-23CF-44E3-9099-C40C66FF867C}">
                    <a14:compatExt spid="_x0000_s12425"/>
                  </a:ext>
                  <a:ext uri="{FF2B5EF4-FFF2-40B4-BE49-F238E27FC236}">
                    <a16:creationId xmlns:a16="http://schemas.microsoft.com/office/drawing/2014/main" id="{00000000-0008-0000-0300-000089300000}"/>
                  </a:ext>
                </a:extLst>
              </xdr:cNvPr>
              <xdr:cNvSpPr/>
            </xdr:nvSpPr>
            <xdr:spPr bwMode="auto">
              <a:xfrm>
                <a:off x="228601" y="52911242"/>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426" name="Option Button 138" hidden="1">
                <a:extLst>
                  <a:ext uri="{63B3BB69-23CF-44E3-9099-C40C66FF867C}">
                    <a14:compatExt spid="_x0000_s12426"/>
                  </a:ext>
                  <a:ext uri="{FF2B5EF4-FFF2-40B4-BE49-F238E27FC236}">
                    <a16:creationId xmlns:a16="http://schemas.microsoft.com/office/drawing/2014/main" id="{00000000-0008-0000-0300-00008A300000}"/>
                  </a:ext>
                </a:extLst>
              </xdr:cNvPr>
              <xdr:cNvSpPr/>
            </xdr:nvSpPr>
            <xdr:spPr bwMode="auto">
              <a:xfrm>
                <a:off x="7429500" y="5311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27" name="Option Button 139" hidden="1">
                <a:extLst>
                  <a:ext uri="{63B3BB69-23CF-44E3-9099-C40C66FF867C}">
                    <a14:compatExt spid="_x0000_s12427"/>
                  </a:ext>
                  <a:ext uri="{FF2B5EF4-FFF2-40B4-BE49-F238E27FC236}">
                    <a16:creationId xmlns:a16="http://schemas.microsoft.com/office/drawing/2014/main" id="{00000000-0008-0000-0300-00008B300000}"/>
                  </a:ext>
                </a:extLst>
              </xdr:cNvPr>
              <xdr:cNvSpPr/>
            </xdr:nvSpPr>
            <xdr:spPr bwMode="auto">
              <a:xfrm>
                <a:off x="742951" y="5311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8" name="Option Button 140" hidden="1">
                <a:extLst>
                  <a:ext uri="{63B3BB69-23CF-44E3-9099-C40C66FF867C}">
                    <a14:compatExt spid="_x0000_s12428"/>
                  </a:ext>
                  <a:ext uri="{FF2B5EF4-FFF2-40B4-BE49-F238E27FC236}">
                    <a16:creationId xmlns:a16="http://schemas.microsoft.com/office/drawing/2014/main" id="{00000000-0008-0000-0300-00008C300000}"/>
                  </a:ext>
                </a:extLst>
              </xdr:cNvPr>
              <xdr:cNvSpPr/>
            </xdr:nvSpPr>
            <xdr:spPr bwMode="auto">
              <a:xfrm>
                <a:off x="285750" y="5311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135</xdr:row>
          <xdr:rowOff>0</xdr:rowOff>
        </xdr:from>
        <xdr:to>
          <xdr:col>5</xdr:col>
          <xdr:colOff>800100</xdr:colOff>
          <xdr:row>136</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07818" y="53478545"/>
              <a:ext cx="7323859" cy="479137"/>
              <a:chOff x="228601" y="53387360"/>
              <a:chExt cx="7981951" cy="476250"/>
            </a:xfrm>
          </xdr:grpSpPr>
          <xdr:sp macro="" textlink="">
            <xdr:nvSpPr>
              <xdr:cNvPr id="12429" name="Group Box 141" hidden="1">
                <a:extLst>
                  <a:ext uri="{63B3BB69-23CF-44E3-9099-C40C66FF867C}">
                    <a14:compatExt spid="_x0000_s12429"/>
                  </a:ext>
                  <a:ext uri="{FF2B5EF4-FFF2-40B4-BE49-F238E27FC236}">
                    <a16:creationId xmlns:a16="http://schemas.microsoft.com/office/drawing/2014/main" id="{00000000-0008-0000-0300-00008D300000}"/>
                  </a:ext>
                </a:extLst>
              </xdr:cNvPr>
              <xdr:cNvSpPr/>
            </xdr:nvSpPr>
            <xdr:spPr bwMode="auto">
              <a:xfrm>
                <a:off x="228601" y="53387360"/>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430" name="Option Button 142" hidden="1">
                <a:extLst>
                  <a:ext uri="{63B3BB69-23CF-44E3-9099-C40C66FF867C}">
                    <a14:compatExt spid="_x0000_s12430"/>
                  </a:ext>
                  <a:ext uri="{FF2B5EF4-FFF2-40B4-BE49-F238E27FC236}">
                    <a16:creationId xmlns:a16="http://schemas.microsoft.com/office/drawing/2014/main" id="{00000000-0008-0000-0300-00008E300000}"/>
                  </a:ext>
                </a:extLst>
              </xdr:cNvPr>
              <xdr:cNvSpPr/>
            </xdr:nvSpPr>
            <xdr:spPr bwMode="auto">
              <a:xfrm>
                <a:off x="7429500" y="5358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1" name="Option Button 143" hidden="1">
                <a:extLst>
                  <a:ext uri="{63B3BB69-23CF-44E3-9099-C40C66FF867C}">
                    <a14:compatExt spid="_x0000_s12431"/>
                  </a:ext>
                  <a:ext uri="{FF2B5EF4-FFF2-40B4-BE49-F238E27FC236}">
                    <a16:creationId xmlns:a16="http://schemas.microsoft.com/office/drawing/2014/main" id="{00000000-0008-0000-0300-00008F300000}"/>
                  </a:ext>
                </a:extLst>
              </xdr:cNvPr>
              <xdr:cNvSpPr/>
            </xdr:nvSpPr>
            <xdr:spPr bwMode="auto">
              <a:xfrm>
                <a:off x="742951" y="5358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32" name="Option Button 144" hidden="1">
                <a:extLst>
                  <a:ext uri="{63B3BB69-23CF-44E3-9099-C40C66FF867C}">
                    <a14:compatExt spid="_x0000_s12432"/>
                  </a:ext>
                  <a:ext uri="{FF2B5EF4-FFF2-40B4-BE49-F238E27FC236}">
                    <a16:creationId xmlns:a16="http://schemas.microsoft.com/office/drawing/2014/main" id="{00000000-0008-0000-0300-000090300000}"/>
                  </a:ext>
                </a:extLst>
              </xdr:cNvPr>
              <xdr:cNvSpPr/>
            </xdr:nvSpPr>
            <xdr:spPr bwMode="auto">
              <a:xfrm>
                <a:off x="285750" y="5358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136</xdr:row>
          <xdr:rowOff>0</xdr:rowOff>
        </xdr:from>
        <xdr:to>
          <xdr:col>5</xdr:col>
          <xdr:colOff>800100</xdr:colOff>
          <xdr:row>137</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07818" y="53957682"/>
              <a:ext cx="7323859" cy="479136"/>
              <a:chOff x="228601" y="53863810"/>
              <a:chExt cx="7981951" cy="476251"/>
            </a:xfrm>
          </xdr:grpSpPr>
          <xdr:sp macro="" textlink="">
            <xdr:nvSpPr>
              <xdr:cNvPr id="12433" name="Group Box 145" hidden="1">
                <a:extLst>
                  <a:ext uri="{63B3BB69-23CF-44E3-9099-C40C66FF867C}">
                    <a14:compatExt spid="_x0000_s12433"/>
                  </a:ext>
                  <a:ext uri="{FF2B5EF4-FFF2-40B4-BE49-F238E27FC236}">
                    <a16:creationId xmlns:a16="http://schemas.microsoft.com/office/drawing/2014/main" id="{00000000-0008-0000-0300-000091300000}"/>
                  </a:ext>
                </a:extLst>
              </xdr:cNvPr>
              <xdr:cNvSpPr/>
            </xdr:nvSpPr>
            <xdr:spPr bwMode="auto">
              <a:xfrm>
                <a:off x="228601" y="53863810"/>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434" name="Option Button 146" hidden="1">
                <a:extLst>
                  <a:ext uri="{63B3BB69-23CF-44E3-9099-C40C66FF867C}">
                    <a14:compatExt spid="_x0000_s12434"/>
                  </a:ext>
                  <a:ext uri="{FF2B5EF4-FFF2-40B4-BE49-F238E27FC236}">
                    <a16:creationId xmlns:a16="http://schemas.microsoft.com/office/drawing/2014/main" id="{00000000-0008-0000-0300-000092300000}"/>
                  </a:ext>
                </a:extLst>
              </xdr:cNvPr>
              <xdr:cNvSpPr/>
            </xdr:nvSpPr>
            <xdr:spPr bwMode="auto">
              <a:xfrm>
                <a:off x="7429500" y="54063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5" name="Option Button 147" hidden="1">
                <a:extLst>
                  <a:ext uri="{63B3BB69-23CF-44E3-9099-C40C66FF867C}">
                    <a14:compatExt spid="_x0000_s12435"/>
                  </a:ext>
                  <a:ext uri="{FF2B5EF4-FFF2-40B4-BE49-F238E27FC236}">
                    <a16:creationId xmlns:a16="http://schemas.microsoft.com/office/drawing/2014/main" id="{00000000-0008-0000-0300-000093300000}"/>
                  </a:ext>
                </a:extLst>
              </xdr:cNvPr>
              <xdr:cNvSpPr/>
            </xdr:nvSpPr>
            <xdr:spPr bwMode="auto">
              <a:xfrm>
                <a:off x="742951"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36" name="Option Button 148" hidden="1">
                <a:extLst>
                  <a:ext uri="{63B3BB69-23CF-44E3-9099-C40C66FF867C}">
                    <a14:compatExt spid="_x0000_s12436"/>
                  </a:ext>
                  <a:ext uri="{FF2B5EF4-FFF2-40B4-BE49-F238E27FC236}">
                    <a16:creationId xmlns:a16="http://schemas.microsoft.com/office/drawing/2014/main" id="{00000000-0008-0000-0300-000094300000}"/>
                  </a:ext>
                </a:extLst>
              </xdr:cNvPr>
              <xdr:cNvSpPr/>
            </xdr:nvSpPr>
            <xdr:spPr bwMode="auto">
              <a:xfrm>
                <a:off x="2857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0</xdr:rowOff>
        </xdr:from>
        <xdr:to>
          <xdr:col>5</xdr:col>
          <xdr:colOff>800100</xdr:colOff>
          <xdr:row>138</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07818" y="54436818"/>
              <a:ext cx="7323859" cy="479137"/>
              <a:chOff x="228601" y="54339856"/>
              <a:chExt cx="7981951" cy="476250"/>
            </a:xfrm>
          </xdr:grpSpPr>
          <xdr:sp macro="" textlink="">
            <xdr:nvSpPr>
              <xdr:cNvPr id="12437" name="Group Box 149" hidden="1">
                <a:extLst>
                  <a:ext uri="{63B3BB69-23CF-44E3-9099-C40C66FF867C}">
                    <a14:compatExt spid="_x0000_s12437"/>
                  </a:ext>
                  <a:ext uri="{FF2B5EF4-FFF2-40B4-BE49-F238E27FC236}">
                    <a16:creationId xmlns:a16="http://schemas.microsoft.com/office/drawing/2014/main" id="{00000000-0008-0000-0300-000095300000}"/>
                  </a:ext>
                </a:extLst>
              </xdr:cNvPr>
              <xdr:cNvSpPr/>
            </xdr:nvSpPr>
            <xdr:spPr bwMode="auto">
              <a:xfrm>
                <a:off x="228601" y="54339856"/>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438" name="Option Button 150" hidden="1">
                <a:extLst>
                  <a:ext uri="{63B3BB69-23CF-44E3-9099-C40C66FF867C}">
                    <a14:compatExt spid="_x0000_s12438"/>
                  </a:ext>
                  <a:ext uri="{FF2B5EF4-FFF2-40B4-BE49-F238E27FC236}">
                    <a16:creationId xmlns:a16="http://schemas.microsoft.com/office/drawing/2014/main" id="{00000000-0008-0000-0300-000096300000}"/>
                  </a:ext>
                </a:extLst>
              </xdr:cNvPr>
              <xdr:cNvSpPr/>
            </xdr:nvSpPr>
            <xdr:spPr bwMode="auto">
              <a:xfrm>
                <a:off x="7429500" y="54540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9" name="Option Button 151" hidden="1">
                <a:extLst>
                  <a:ext uri="{63B3BB69-23CF-44E3-9099-C40C66FF867C}">
                    <a14:compatExt spid="_x0000_s12439"/>
                  </a:ext>
                  <a:ext uri="{FF2B5EF4-FFF2-40B4-BE49-F238E27FC236}">
                    <a16:creationId xmlns:a16="http://schemas.microsoft.com/office/drawing/2014/main" id="{00000000-0008-0000-0300-000097300000}"/>
                  </a:ext>
                </a:extLst>
              </xdr:cNvPr>
              <xdr:cNvSpPr/>
            </xdr:nvSpPr>
            <xdr:spPr bwMode="auto">
              <a:xfrm>
                <a:off x="742951"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0" name="Option Button 152" hidden="1">
                <a:extLst>
                  <a:ext uri="{63B3BB69-23CF-44E3-9099-C40C66FF867C}">
                    <a14:compatExt spid="_x0000_s12440"/>
                  </a:ext>
                  <a:ext uri="{FF2B5EF4-FFF2-40B4-BE49-F238E27FC236}">
                    <a16:creationId xmlns:a16="http://schemas.microsoft.com/office/drawing/2014/main" id="{00000000-0008-0000-0300-000098300000}"/>
                  </a:ext>
                </a:extLst>
              </xdr:cNvPr>
              <xdr:cNvSpPr/>
            </xdr:nvSpPr>
            <xdr:spPr bwMode="auto">
              <a:xfrm>
                <a:off x="2857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148</xdr:row>
          <xdr:rowOff>0</xdr:rowOff>
        </xdr:from>
        <xdr:to>
          <xdr:col>5</xdr:col>
          <xdr:colOff>800100</xdr:colOff>
          <xdr:row>149</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07818" y="59262818"/>
              <a:ext cx="7323859" cy="479137"/>
              <a:chOff x="228601" y="59159559"/>
              <a:chExt cx="7981951" cy="476250"/>
            </a:xfrm>
          </xdr:grpSpPr>
          <xdr:sp macro="" textlink="">
            <xdr:nvSpPr>
              <xdr:cNvPr id="12441" name="Group Box 153" hidden="1">
                <a:extLst>
                  <a:ext uri="{63B3BB69-23CF-44E3-9099-C40C66FF867C}">
                    <a14:compatExt spid="_x0000_s12441"/>
                  </a:ext>
                  <a:ext uri="{FF2B5EF4-FFF2-40B4-BE49-F238E27FC236}">
                    <a16:creationId xmlns:a16="http://schemas.microsoft.com/office/drawing/2014/main" id="{00000000-0008-0000-0300-000099300000}"/>
                  </a:ext>
                </a:extLst>
              </xdr:cNvPr>
              <xdr:cNvSpPr/>
            </xdr:nvSpPr>
            <xdr:spPr bwMode="auto">
              <a:xfrm>
                <a:off x="228601" y="59159559"/>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442" name="Option Button 154" hidden="1">
                <a:extLst>
                  <a:ext uri="{63B3BB69-23CF-44E3-9099-C40C66FF867C}">
                    <a14:compatExt spid="_x0000_s12442"/>
                  </a:ext>
                  <a:ext uri="{FF2B5EF4-FFF2-40B4-BE49-F238E27FC236}">
                    <a16:creationId xmlns:a16="http://schemas.microsoft.com/office/drawing/2014/main" id="{00000000-0008-0000-0300-00009A300000}"/>
                  </a:ext>
                </a:extLst>
              </xdr:cNvPr>
              <xdr:cNvSpPr/>
            </xdr:nvSpPr>
            <xdr:spPr bwMode="auto">
              <a:xfrm>
                <a:off x="7429500" y="59359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43" name="Option Button 155" hidden="1">
                <a:extLst>
                  <a:ext uri="{63B3BB69-23CF-44E3-9099-C40C66FF867C}">
                    <a14:compatExt spid="_x0000_s12443"/>
                  </a:ext>
                  <a:ext uri="{FF2B5EF4-FFF2-40B4-BE49-F238E27FC236}">
                    <a16:creationId xmlns:a16="http://schemas.microsoft.com/office/drawing/2014/main" id="{00000000-0008-0000-0300-00009B300000}"/>
                  </a:ext>
                </a:extLst>
              </xdr:cNvPr>
              <xdr:cNvSpPr/>
            </xdr:nvSpPr>
            <xdr:spPr bwMode="auto">
              <a:xfrm>
                <a:off x="742951" y="59359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4" name="Option Button 156" hidden="1">
                <a:extLst>
                  <a:ext uri="{63B3BB69-23CF-44E3-9099-C40C66FF867C}">
                    <a14:compatExt spid="_x0000_s12444"/>
                  </a:ext>
                  <a:ext uri="{FF2B5EF4-FFF2-40B4-BE49-F238E27FC236}">
                    <a16:creationId xmlns:a16="http://schemas.microsoft.com/office/drawing/2014/main" id="{00000000-0008-0000-0300-00009C300000}"/>
                  </a:ext>
                </a:extLst>
              </xdr:cNvPr>
              <xdr:cNvSpPr/>
            </xdr:nvSpPr>
            <xdr:spPr bwMode="auto">
              <a:xfrm>
                <a:off x="285750" y="59359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149</xdr:row>
          <xdr:rowOff>0</xdr:rowOff>
        </xdr:from>
        <xdr:to>
          <xdr:col>5</xdr:col>
          <xdr:colOff>800100</xdr:colOff>
          <xdr:row>150</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07818" y="59741955"/>
              <a:ext cx="7323859" cy="479136"/>
              <a:chOff x="228601" y="59635604"/>
              <a:chExt cx="7981951" cy="476249"/>
            </a:xfrm>
          </xdr:grpSpPr>
          <xdr:sp macro="" textlink="">
            <xdr:nvSpPr>
              <xdr:cNvPr id="12445" name="Group Box 157" hidden="1">
                <a:extLst>
                  <a:ext uri="{63B3BB69-23CF-44E3-9099-C40C66FF867C}">
                    <a14:compatExt spid="_x0000_s12445"/>
                  </a:ext>
                  <a:ext uri="{FF2B5EF4-FFF2-40B4-BE49-F238E27FC236}">
                    <a16:creationId xmlns:a16="http://schemas.microsoft.com/office/drawing/2014/main" id="{00000000-0008-0000-0300-00009D300000}"/>
                  </a:ext>
                </a:extLst>
              </xdr:cNvPr>
              <xdr:cNvSpPr/>
            </xdr:nvSpPr>
            <xdr:spPr bwMode="auto">
              <a:xfrm>
                <a:off x="228601" y="59635604"/>
                <a:ext cx="7981951" cy="476249"/>
              </a:xfrm>
              <a:prstGeom prst="rect">
                <a:avLst/>
              </a:prstGeom>
              <a:noFill/>
              <a:ln w="9525">
                <a:miter lim="800000"/>
                <a:headEnd/>
                <a:tailEnd/>
              </a:ln>
              <a:extLst>
                <a:ext uri="{909E8E84-426E-40DD-AFC4-6F175D3DCCD1}">
                  <a14:hiddenFill>
                    <a:noFill/>
                  </a14:hiddenFill>
                </a:ext>
              </a:extLst>
            </xdr:spPr>
          </xdr:sp>
          <xdr:sp macro="" textlink="">
            <xdr:nvSpPr>
              <xdr:cNvPr id="12446" name="Option Button 158" hidden="1">
                <a:extLst>
                  <a:ext uri="{63B3BB69-23CF-44E3-9099-C40C66FF867C}">
                    <a14:compatExt spid="_x0000_s12446"/>
                  </a:ext>
                  <a:ext uri="{FF2B5EF4-FFF2-40B4-BE49-F238E27FC236}">
                    <a16:creationId xmlns:a16="http://schemas.microsoft.com/office/drawing/2014/main" id="{00000000-0008-0000-0300-00009E300000}"/>
                  </a:ext>
                </a:extLst>
              </xdr:cNvPr>
              <xdr:cNvSpPr/>
            </xdr:nvSpPr>
            <xdr:spPr bwMode="auto">
              <a:xfrm>
                <a:off x="7429500" y="59836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47" name="Option Button 159" hidden="1">
                <a:extLst>
                  <a:ext uri="{63B3BB69-23CF-44E3-9099-C40C66FF867C}">
                    <a14:compatExt spid="_x0000_s12447"/>
                  </a:ext>
                  <a:ext uri="{FF2B5EF4-FFF2-40B4-BE49-F238E27FC236}">
                    <a16:creationId xmlns:a16="http://schemas.microsoft.com/office/drawing/2014/main" id="{00000000-0008-0000-0300-00009F300000}"/>
                  </a:ext>
                </a:extLst>
              </xdr:cNvPr>
              <xdr:cNvSpPr/>
            </xdr:nvSpPr>
            <xdr:spPr bwMode="auto">
              <a:xfrm>
                <a:off x="742951" y="59836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8" name="Option Button 160" hidden="1">
                <a:extLst>
                  <a:ext uri="{63B3BB69-23CF-44E3-9099-C40C66FF867C}">
                    <a14:compatExt spid="_x0000_s12448"/>
                  </a:ext>
                  <a:ext uri="{FF2B5EF4-FFF2-40B4-BE49-F238E27FC236}">
                    <a16:creationId xmlns:a16="http://schemas.microsoft.com/office/drawing/2014/main" id="{00000000-0008-0000-0300-0000A0300000}"/>
                  </a:ext>
                </a:extLst>
              </xdr:cNvPr>
              <xdr:cNvSpPr/>
            </xdr:nvSpPr>
            <xdr:spPr bwMode="auto">
              <a:xfrm>
                <a:off x="285750" y="59836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07818" y="60221091"/>
              <a:ext cx="7323859" cy="479136"/>
              <a:chOff x="228601" y="60112125"/>
              <a:chExt cx="7981951" cy="476251"/>
            </a:xfrm>
          </xdr:grpSpPr>
          <xdr:sp macro="" textlink="">
            <xdr:nvSpPr>
              <xdr:cNvPr id="12449" name="Group Box 161" hidden="1">
                <a:extLst>
                  <a:ext uri="{63B3BB69-23CF-44E3-9099-C40C66FF867C}">
                    <a14:compatExt spid="_x0000_s12449"/>
                  </a:ext>
                  <a:ext uri="{FF2B5EF4-FFF2-40B4-BE49-F238E27FC236}">
                    <a16:creationId xmlns:a16="http://schemas.microsoft.com/office/drawing/2014/main" id="{00000000-0008-0000-0300-0000A1300000}"/>
                  </a:ext>
                </a:extLst>
              </xdr:cNvPr>
              <xdr:cNvSpPr/>
            </xdr:nvSpPr>
            <xdr:spPr bwMode="auto">
              <a:xfrm>
                <a:off x="228601" y="60112125"/>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450" name="Option Button 162" hidden="1">
                <a:extLst>
                  <a:ext uri="{63B3BB69-23CF-44E3-9099-C40C66FF867C}">
                    <a14:compatExt spid="_x0000_s12450"/>
                  </a:ext>
                  <a:ext uri="{FF2B5EF4-FFF2-40B4-BE49-F238E27FC236}">
                    <a16:creationId xmlns:a16="http://schemas.microsoft.com/office/drawing/2014/main" id="{00000000-0008-0000-0300-0000A2300000}"/>
                  </a:ext>
                </a:extLst>
              </xdr:cNvPr>
              <xdr:cNvSpPr/>
            </xdr:nvSpPr>
            <xdr:spPr bwMode="auto">
              <a:xfrm>
                <a:off x="7429500" y="60312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1" name="Option Button 163" hidden="1">
                <a:extLst>
                  <a:ext uri="{63B3BB69-23CF-44E3-9099-C40C66FF867C}">
                    <a14:compatExt spid="_x0000_s12451"/>
                  </a:ext>
                  <a:ext uri="{FF2B5EF4-FFF2-40B4-BE49-F238E27FC236}">
                    <a16:creationId xmlns:a16="http://schemas.microsoft.com/office/drawing/2014/main" id="{00000000-0008-0000-0300-0000A3300000}"/>
                  </a:ext>
                </a:extLst>
              </xdr:cNvPr>
              <xdr:cNvSpPr/>
            </xdr:nvSpPr>
            <xdr:spPr bwMode="auto">
              <a:xfrm>
                <a:off x="742951" y="6031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52" name="Option Button 164" hidden="1">
                <a:extLst>
                  <a:ext uri="{63B3BB69-23CF-44E3-9099-C40C66FF867C}">
                    <a14:compatExt spid="_x0000_s12452"/>
                  </a:ext>
                  <a:ext uri="{FF2B5EF4-FFF2-40B4-BE49-F238E27FC236}">
                    <a16:creationId xmlns:a16="http://schemas.microsoft.com/office/drawing/2014/main" id="{00000000-0008-0000-0300-0000A4300000}"/>
                  </a:ext>
                </a:extLst>
              </xdr:cNvPr>
              <xdr:cNvSpPr/>
            </xdr:nvSpPr>
            <xdr:spPr bwMode="auto">
              <a:xfrm>
                <a:off x="285750" y="6031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07818" y="60700227"/>
              <a:ext cx="7323859" cy="479137"/>
              <a:chOff x="228601" y="60588300"/>
              <a:chExt cx="7981951" cy="476250"/>
            </a:xfrm>
          </xdr:grpSpPr>
          <xdr:sp macro="" textlink="">
            <xdr:nvSpPr>
              <xdr:cNvPr id="12453" name="Group Box 165" hidden="1">
                <a:extLst>
                  <a:ext uri="{63B3BB69-23CF-44E3-9099-C40C66FF867C}">
                    <a14:compatExt spid="_x0000_s12453"/>
                  </a:ext>
                  <a:ext uri="{FF2B5EF4-FFF2-40B4-BE49-F238E27FC236}">
                    <a16:creationId xmlns:a16="http://schemas.microsoft.com/office/drawing/2014/main" id="{00000000-0008-0000-0300-0000A5300000}"/>
                  </a:ext>
                </a:extLst>
              </xdr:cNvPr>
              <xdr:cNvSpPr/>
            </xdr:nvSpPr>
            <xdr:spPr bwMode="auto">
              <a:xfrm>
                <a:off x="228601" y="60588300"/>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454" name="Option Button 166" hidden="1">
                <a:extLst>
                  <a:ext uri="{63B3BB69-23CF-44E3-9099-C40C66FF867C}">
                    <a14:compatExt spid="_x0000_s12454"/>
                  </a:ext>
                  <a:ext uri="{FF2B5EF4-FFF2-40B4-BE49-F238E27FC236}">
                    <a16:creationId xmlns:a16="http://schemas.microsoft.com/office/drawing/2014/main" id="{00000000-0008-0000-0300-0000A6300000}"/>
                  </a:ext>
                </a:extLst>
              </xdr:cNvPr>
              <xdr:cNvSpPr/>
            </xdr:nvSpPr>
            <xdr:spPr bwMode="auto">
              <a:xfrm>
                <a:off x="7429500" y="60788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5" name="Option Button 167" hidden="1">
                <a:extLst>
                  <a:ext uri="{63B3BB69-23CF-44E3-9099-C40C66FF867C}">
                    <a14:compatExt spid="_x0000_s12455"/>
                  </a:ext>
                  <a:ext uri="{FF2B5EF4-FFF2-40B4-BE49-F238E27FC236}">
                    <a16:creationId xmlns:a16="http://schemas.microsoft.com/office/drawing/2014/main" id="{00000000-0008-0000-0300-0000A7300000}"/>
                  </a:ext>
                </a:extLst>
              </xdr:cNvPr>
              <xdr:cNvSpPr/>
            </xdr:nvSpPr>
            <xdr:spPr bwMode="auto">
              <a:xfrm>
                <a:off x="742951"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56" name="Option Button 168" hidden="1">
                <a:extLst>
                  <a:ext uri="{63B3BB69-23CF-44E3-9099-C40C66FF867C}">
                    <a14:compatExt spid="_x0000_s12456"/>
                  </a:ext>
                  <a:ext uri="{FF2B5EF4-FFF2-40B4-BE49-F238E27FC236}">
                    <a16:creationId xmlns:a16="http://schemas.microsoft.com/office/drawing/2014/main" id="{00000000-0008-0000-0300-0000A8300000}"/>
                  </a:ext>
                </a:extLst>
              </xdr:cNvPr>
              <xdr:cNvSpPr/>
            </xdr:nvSpPr>
            <xdr:spPr bwMode="auto">
              <a:xfrm>
                <a:off x="2857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162</xdr:row>
          <xdr:rowOff>0</xdr:rowOff>
        </xdr:from>
        <xdr:to>
          <xdr:col>5</xdr:col>
          <xdr:colOff>800100</xdr:colOff>
          <xdr:row>163</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07818" y="65526227"/>
              <a:ext cx="7323859" cy="479137"/>
              <a:chOff x="228601" y="65407853"/>
              <a:chExt cx="7981951" cy="476250"/>
            </a:xfrm>
          </xdr:grpSpPr>
          <xdr:sp macro="" textlink="">
            <xdr:nvSpPr>
              <xdr:cNvPr id="12457" name="Group Box 169" hidden="1">
                <a:extLst>
                  <a:ext uri="{63B3BB69-23CF-44E3-9099-C40C66FF867C}">
                    <a14:compatExt spid="_x0000_s12457"/>
                  </a:ext>
                  <a:ext uri="{FF2B5EF4-FFF2-40B4-BE49-F238E27FC236}">
                    <a16:creationId xmlns:a16="http://schemas.microsoft.com/office/drawing/2014/main" id="{00000000-0008-0000-0300-0000A9300000}"/>
                  </a:ext>
                </a:extLst>
              </xdr:cNvPr>
              <xdr:cNvSpPr/>
            </xdr:nvSpPr>
            <xdr:spPr bwMode="auto">
              <a:xfrm>
                <a:off x="228601" y="65407853"/>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458" name="Option Button 170" hidden="1">
                <a:extLst>
                  <a:ext uri="{63B3BB69-23CF-44E3-9099-C40C66FF867C}">
                    <a14:compatExt spid="_x0000_s12458"/>
                  </a:ext>
                  <a:ext uri="{FF2B5EF4-FFF2-40B4-BE49-F238E27FC236}">
                    <a16:creationId xmlns:a16="http://schemas.microsoft.com/office/drawing/2014/main" id="{00000000-0008-0000-0300-0000AA300000}"/>
                  </a:ext>
                </a:extLst>
              </xdr:cNvPr>
              <xdr:cNvSpPr/>
            </xdr:nvSpPr>
            <xdr:spPr bwMode="auto">
              <a:xfrm>
                <a:off x="7429500" y="65608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9" name="Option Button 171" hidden="1">
                <a:extLst>
                  <a:ext uri="{63B3BB69-23CF-44E3-9099-C40C66FF867C}">
                    <a14:compatExt spid="_x0000_s12459"/>
                  </a:ext>
                  <a:ext uri="{FF2B5EF4-FFF2-40B4-BE49-F238E27FC236}">
                    <a16:creationId xmlns:a16="http://schemas.microsoft.com/office/drawing/2014/main" id="{00000000-0008-0000-0300-0000AB300000}"/>
                  </a:ext>
                </a:extLst>
              </xdr:cNvPr>
              <xdr:cNvSpPr/>
            </xdr:nvSpPr>
            <xdr:spPr bwMode="auto">
              <a:xfrm>
                <a:off x="742951" y="65608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0" name="Option Button 172" hidden="1">
                <a:extLst>
                  <a:ext uri="{63B3BB69-23CF-44E3-9099-C40C66FF867C}">
                    <a14:compatExt spid="_x0000_s12460"/>
                  </a:ext>
                  <a:ext uri="{FF2B5EF4-FFF2-40B4-BE49-F238E27FC236}">
                    <a16:creationId xmlns:a16="http://schemas.microsoft.com/office/drawing/2014/main" id="{00000000-0008-0000-0300-0000AC300000}"/>
                  </a:ext>
                </a:extLst>
              </xdr:cNvPr>
              <xdr:cNvSpPr/>
            </xdr:nvSpPr>
            <xdr:spPr bwMode="auto">
              <a:xfrm>
                <a:off x="285750" y="65608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163</xdr:row>
          <xdr:rowOff>0</xdr:rowOff>
        </xdr:from>
        <xdr:to>
          <xdr:col>5</xdr:col>
          <xdr:colOff>800100</xdr:colOff>
          <xdr:row>164</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07818" y="66005364"/>
              <a:ext cx="7323859" cy="479136"/>
              <a:chOff x="228601" y="65884343"/>
              <a:chExt cx="7981951" cy="476251"/>
            </a:xfrm>
          </xdr:grpSpPr>
          <xdr:sp macro="" textlink="">
            <xdr:nvSpPr>
              <xdr:cNvPr id="12461" name="Group Box 173" hidden="1">
                <a:extLst>
                  <a:ext uri="{63B3BB69-23CF-44E3-9099-C40C66FF867C}">
                    <a14:compatExt spid="_x0000_s12461"/>
                  </a:ext>
                  <a:ext uri="{FF2B5EF4-FFF2-40B4-BE49-F238E27FC236}">
                    <a16:creationId xmlns:a16="http://schemas.microsoft.com/office/drawing/2014/main" id="{00000000-0008-0000-0300-0000AD300000}"/>
                  </a:ext>
                </a:extLst>
              </xdr:cNvPr>
              <xdr:cNvSpPr/>
            </xdr:nvSpPr>
            <xdr:spPr bwMode="auto">
              <a:xfrm>
                <a:off x="228601" y="65884343"/>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462" name="Option Button 174" hidden="1">
                <a:extLst>
                  <a:ext uri="{63B3BB69-23CF-44E3-9099-C40C66FF867C}">
                    <a14:compatExt spid="_x0000_s12462"/>
                  </a:ext>
                  <a:ext uri="{FF2B5EF4-FFF2-40B4-BE49-F238E27FC236}">
                    <a16:creationId xmlns:a16="http://schemas.microsoft.com/office/drawing/2014/main" id="{00000000-0008-0000-0300-0000AE300000}"/>
                  </a:ext>
                </a:extLst>
              </xdr:cNvPr>
              <xdr:cNvSpPr/>
            </xdr:nvSpPr>
            <xdr:spPr bwMode="auto">
              <a:xfrm>
                <a:off x="7429500" y="66084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63" name="Option Button 175" hidden="1">
                <a:extLst>
                  <a:ext uri="{63B3BB69-23CF-44E3-9099-C40C66FF867C}">
                    <a14:compatExt spid="_x0000_s12463"/>
                  </a:ext>
                  <a:ext uri="{FF2B5EF4-FFF2-40B4-BE49-F238E27FC236}">
                    <a16:creationId xmlns:a16="http://schemas.microsoft.com/office/drawing/2014/main" id="{00000000-0008-0000-0300-0000AF300000}"/>
                  </a:ext>
                </a:extLst>
              </xdr:cNvPr>
              <xdr:cNvSpPr/>
            </xdr:nvSpPr>
            <xdr:spPr bwMode="auto">
              <a:xfrm>
                <a:off x="742951" y="66084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4" name="Option Button 176" hidden="1">
                <a:extLst>
                  <a:ext uri="{63B3BB69-23CF-44E3-9099-C40C66FF867C}">
                    <a14:compatExt spid="_x0000_s12464"/>
                  </a:ext>
                  <a:ext uri="{FF2B5EF4-FFF2-40B4-BE49-F238E27FC236}">
                    <a16:creationId xmlns:a16="http://schemas.microsoft.com/office/drawing/2014/main" id="{00000000-0008-0000-0300-0000B0300000}"/>
                  </a:ext>
                </a:extLst>
              </xdr:cNvPr>
              <xdr:cNvSpPr/>
            </xdr:nvSpPr>
            <xdr:spPr bwMode="auto">
              <a:xfrm>
                <a:off x="285750" y="66084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164</xdr:row>
          <xdr:rowOff>0</xdr:rowOff>
        </xdr:from>
        <xdr:to>
          <xdr:col>5</xdr:col>
          <xdr:colOff>800100</xdr:colOff>
          <xdr:row>165</xdr:row>
          <xdr:rowOff>0</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07818" y="66484500"/>
              <a:ext cx="7323859" cy="479136"/>
              <a:chOff x="228601" y="66360207"/>
              <a:chExt cx="7981951" cy="476249"/>
            </a:xfrm>
          </xdr:grpSpPr>
          <xdr:sp macro="" textlink="">
            <xdr:nvSpPr>
              <xdr:cNvPr id="12465" name="Group Box 177" hidden="1">
                <a:extLst>
                  <a:ext uri="{63B3BB69-23CF-44E3-9099-C40C66FF867C}">
                    <a14:compatExt spid="_x0000_s12465"/>
                  </a:ext>
                  <a:ext uri="{FF2B5EF4-FFF2-40B4-BE49-F238E27FC236}">
                    <a16:creationId xmlns:a16="http://schemas.microsoft.com/office/drawing/2014/main" id="{00000000-0008-0000-0300-0000B1300000}"/>
                  </a:ext>
                </a:extLst>
              </xdr:cNvPr>
              <xdr:cNvSpPr/>
            </xdr:nvSpPr>
            <xdr:spPr bwMode="auto">
              <a:xfrm>
                <a:off x="228601" y="66360207"/>
                <a:ext cx="7981951" cy="476249"/>
              </a:xfrm>
              <a:prstGeom prst="rect">
                <a:avLst/>
              </a:prstGeom>
              <a:noFill/>
              <a:ln w="9525">
                <a:miter lim="800000"/>
                <a:headEnd/>
                <a:tailEnd/>
              </a:ln>
              <a:extLst>
                <a:ext uri="{909E8E84-426E-40DD-AFC4-6F175D3DCCD1}">
                  <a14:hiddenFill>
                    <a:noFill/>
                  </a14:hiddenFill>
                </a:ext>
              </a:extLst>
            </xdr:spPr>
          </xdr:sp>
          <xdr:sp macro="" textlink="">
            <xdr:nvSpPr>
              <xdr:cNvPr id="12466" name="Option Button 178" hidden="1">
                <a:extLst>
                  <a:ext uri="{63B3BB69-23CF-44E3-9099-C40C66FF867C}">
                    <a14:compatExt spid="_x0000_s12466"/>
                  </a:ext>
                  <a:ext uri="{FF2B5EF4-FFF2-40B4-BE49-F238E27FC236}">
                    <a16:creationId xmlns:a16="http://schemas.microsoft.com/office/drawing/2014/main" id="{00000000-0008-0000-0300-0000B2300000}"/>
                  </a:ext>
                </a:extLst>
              </xdr:cNvPr>
              <xdr:cNvSpPr/>
            </xdr:nvSpPr>
            <xdr:spPr bwMode="auto">
              <a:xfrm>
                <a:off x="7429500" y="6656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67" name="Option Button 179" hidden="1">
                <a:extLst>
                  <a:ext uri="{63B3BB69-23CF-44E3-9099-C40C66FF867C}">
                    <a14:compatExt spid="_x0000_s12467"/>
                  </a:ext>
                  <a:ext uri="{FF2B5EF4-FFF2-40B4-BE49-F238E27FC236}">
                    <a16:creationId xmlns:a16="http://schemas.microsoft.com/office/drawing/2014/main" id="{00000000-0008-0000-0300-0000B3300000}"/>
                  </a:ext>
                </a:extLst>
              </xdr:cNvPr>
              <xdr:cNvSpPr/>
            </xdr:nvSpPr>
            <xdr:spPr bwMode="auto">
              <a:xfrm>
                <a:off x="742951" y="6656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8" name="Option Button 180" hidden="1">
                <a:extLst>
                  <a:ext uri="{63B3BB69-23CF-44E3-9099-C40C66FF867C}">
                    <a14:compatExt spid="_x0000_s12468"/>
                  </a:ext>
                  <a:ext uri="{FF2B5EF4-FFF2-40B4-BE49-F238E27FC236}">
                    <a16:creationId xmlns:a16="http://schemas.microsoft.com/office/drawing/2014/main" id="{00000000-0008-0000-0300-0000B4300000}"/>
                  </a:ext>
                </a:extLst>
              </xdr:cNvPr>
              <xdr:cNvSpPr/>
            </xdr:nvSpPr>
            <xdr:spPr bwMode="auto">
              <a:xfrm>
                <a:off x="285750" y="6656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175</xdr:row>
          <xdr:rowOff>0</xdr:rowOff>
        </xdr:from>
        <xdr:to>
          <xdr:col>5</xdr:col>
          <xdr:colOff>800100</xdr:colOff>
          <xdr:row>176</xdr:row>
          <xdr:rowOff>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07818" y="71310500"/>
              <a:ext cx="7323859" cy="479136"/>
              <a:chOff x="228601" y="71180149"/>
              <a:chExt cx="7981951" cy="476251"/>
            </a:xfrm>
          </xdr:grpSpPr>
          <xdr:sp macro="" textlink="">
            <xdr:nvSpPr>
              <xdr:cNvPr id="12469" name="Group Box 181" hidden="1">
                <a:extLst>
                  <a:ext uri="{63B3BB69-23CF-44E3-9099-C40C66FF867C}">
                    <a14:compatExt spid="_x0000_s12469"/>
                  </a:ext>
                  <a:ext uri="{FF2B5EF4-FFF2-40B4-BE49-F238E27FC236}">
                    <a16:creationId xmlns:a16="http://schemas.microsoft.com/office/drawing/2014/main" id="{00000000-0008-0000-0300-0000B5300000}"/>
                  </a:ext>
                </a:extLst>
              </xdr:cNvPr>
              <xdr:cNvSpPr/>
            </xdr:nvSpPr>
            <xdr:spPr bwMode="auto">
              <a:xfrm>
                <a:off x="228601" y="71180149"/>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470" name="Option Button 182" hidden="1">
                <a:extLst>
                  <a:ext uri="{63B3BB69-23CF-44E3-9099-C40C66FF867C}">
                    <a14:compatExt spid="_x0000_s12470"/>
                  </a:ext>
                  <a:ext uri="{FF2B5EF4-FFF2-40B4-BE49-F238E27FC236}">
                    <a16:creationId xmlns:a16="http://schemas.microsoft.com/office/drawing/2014/main" id="{00000000-0008-0000-0300-0000B6300000}"/>
                  </a:ext>
                </a:extLst>
              </xdr:cNvPr>
              <xdr:cNvSpPr/>
            </xdr:nvSpPr>
            <xdr:spPr bwMode="auto">
              <a:xfrm>
                <a:off x="7429500" y="7138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1" name="Option Button 183" hidden="1">
                <a:extLst>
                  <a:ext uri="{63B3BB69-23CF-44E3-9099-C40C66FF867C}">
                    <a14:compatExt spid="_x0000_s12471"/>
                  </a:ext>
                  <a:ext uri="{FF2B5EF4-FFF2-40B4-BE49-F238E27FC236}">
                    <a16:creationId xmlns:a16="http://schemas.microsoft.com/office/drawing/2014/main" id="{00000000-0008-0000-0300-0000B7300000}"/>
                  </a:ext>
                </a:extLst>
              </xdr:cNvPr>
              <xdr:cNvSpPr/>
            </xdr:nvSpPr>
            <xdr:spPr bwMode="auto">
              <a:xfrm>
                <a:off x="742951" y="7138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72" name="Option Button 184" hidden="1">
                <a:extLst>
                  <a:ext uri="{63B3BB69-23CF-44E3-9099-C40C66FF867C}">
                    <a14:compatExt spid="_x0000_s12472"/>
                  </a:ext>
                  <a:ext uri="{FF2B5EF4-FFF2-40B4-BE49-F238E27FC236}">
                    <a16:creationId xmlns:a16="http://schemas.microsoft.com/office/drawing/2014/main" id="{00000000-0008-0000-0300-0000B8300000}"/>
                  </a:ext>
                </a:extLst>
              </xdr:cNvPr>
              <xdr:cNvSpPr/>
            </xdr:nvSpPr>
            <xdr:spPr bwMode="auto">
              <a:xfrm>
                <a:off x="285750" y="7138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176</xdr:row>
          <xdr:rowOff>0</xdr:rowOff>
        </xdr:from>
        <xdr:to>
          <xdr:col>5</xdr:col>
          <xdr:colOff>800100</xdr:colOff>
          <xdr:row>177</xdr:row>
          <xdr:rowOff>0</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07818" y="71789636"/>
              <a:ext cx="7323859" cy="479137"/>
              <a:chOff x="228601" y="71656228"/>
              <a:chExt cx="7981951" cy="476250"/>
            </a:xfrm>
          </xdr:grpSpPr>
          <xdr:sp macro="" textlink="">
            <xdr:nvSpPr>
              <xdr:cNvPr id="12473" name="Group Box 185" hidden="1">
                <a:extLst>
                  <a:ext uri="{63B3BB69-23CF-44E3-9099-C40C66FF867C}">
                    <a14:compatExt spid="_x0000_s12473"/>
                  </a:ext>
                  <a:ext uri="{FF2B5EF4-FFF2-40B4-BE49-F238E27FC236}">
                    <a16:creationId xmlns:a16="http://schemas.microsoft.com/office/drawing/2014/main" id="{00000000-0008-0000-0300-0000B9300000}"/>
                  </a:ext>
                </a:extLst>
              </xdr:cNvPr>
              <xdr:cNvSpPr/>
            </xdr:nvSpPr>
            <xdr:spPr bwMode="auto">
              <a:xfrm>
                <a:off x="228601" y="71656228"/>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474" name="Option Button 186" hidden="1">
                <a:extLst>
                  <a:ext uri="{63B3BB69-23CF-44E3-9099-C40C66FF867C}">
                    <a14:compatExt spid="_x0000_s12474"/>
                  </a:ext>
                  <a:ext uri="{FF2B5EF4-FFF2-40B4-BE49-F238E27FC236}">
                    <a16:creationId xmlns:a16="http://schemas.microsoft.com/office/drawing/2014/main" id="{00000000-0008-0000-0300-0000BA300000}"/>
                  </a:ext>
                </a:extLst>
              </xdr:cNvPr>
              <xdr:cNvSpPr/>
            </xdr:nvSpPr>
            <xdr:spPr bwMode="auto">
              <a:xfrm>
                <a:off x="7429500" y="7185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5" name="Option Button 187" hidden="1">
                <a:extLst>
                  <a:ext uri="{63B3BB69-23CF-44E3-9099-C40C66FF867C}">
                    <a14:compatExt spid="_x0000_s12475"/>
                  </a:ext>
                  <a:ext uri="{FF2B5EF4-FFF2-40B4-BE49-F238E27FC236}">
                    <a16:creationId xmlns:a16="http://schemas.microsoft.com/office/drawing/2014/main" id="{00000000-0008-0000-0300-0000BB300000}"/>
                  </a:ext>
                </a:extLst>
              </xdr:cNvPr>
              <xdr:cNvSpPr/>
            </xdr:nvSpPr>
            <xdr:spPr bwMode="auto">
              <a:xfrm>
                <a:off x="742951" y="7185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76" name="Option Button 188" hidden="1">
                <a:extLst>
                  <a:ext uri="{63B3BB69-23CF-44E3-9099-C40C66FF867C}">
                    <a14:compatExt spid="_x0000_s12476"/>
                  </a:ext>
                  <a:ext uri="{FF2B5EF4-FFF2-40B4-BE49-F238E27FC236}">
                    <a16:creationId xmlns:a16="http://schemas.microsoft.com/office/drawing/2014/main" id="{00000000-0008-0000-0300-0000BC300000}"/>
                  </a:ext>
                </a:extLst>
              </xdr:cNvPr>
              <xdr:cNvSpPr/>
            </xdr:nvSpPr>
            <xdr:spPr bwMode="auto">
              <a:xfrm>
                <a:off x="285750" y="7185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177</xdr:row>
          <xdr:rowOff>0</xdr:rowOff>
        </xdr:from>
        <xdr:to>
          <xdr:col>5</xdr:col>
          <xdr:colOff>800100</xdr:colOff>
          <xdr:row>178</xdr:row>
          <xdr:rowOff>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07818" y="72268773"/>
              <a:ext cx="7323859" cy="479136"/>
              <a:chOff x="228601" y="72132647"/>
              <a:chExt cx="7981951" cy="476251"/>
            </a:xfrm>
          </xdr:grpSpPr>
          <xdr:sp macro="" textlink="">
            <xdr:nvSpPr>
              <xdr:cNvPr id="12477" name="Group Box 189" hidden="1">
                <a:extLst>
                  <a:ext uri="{63B3BB69-23CF-44E3-9099-C40C66FF867C}">
                    <a14:compatExt spid="_x0000_s12477"/>
                  </a:ext>
                  <a:ext uri="{FF2B5EF4-FFF2-40B4-BE49-F238E27FC236}">
                    <a16:creationId xmlns:a16="http://schemas.microsoft.com/office/drawing/2014/main" id="{00000000-0008-0000-0300-0000BD300000}"/>
                  </a:ext>
                </a:extLst>
              </xdr:cNvPr>
              <xdr:cNvSpPr/>
            </xdr:nvSpPr>
            <xdr:spPr bwMode="auto">
              <a:xfrm>
                <a:off x="228601" y="72132647"/>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478" name="Option Button 190" hidden="1">
                <a:extLst>
                  <a:ext uri="{63B3BB69-23CF-44E3-9099-C40C66FF867C}">
                    <a14:compatExt spid="_x0000_s12478"/>
                  </a:ext>
                  <a:ext uri="{FF2B5EF4-FFF2-40B4-BE49-F238E27FC236}">
                    <a16:creationId xmlns:a16="http://schemas.microsoft.com/office/drawing/2014/main" id="{00000000-0008-0000-0300-0000BE300000}"/>
                  </a:ext>
                </a:extLst>
              </xdr:cNvPr>
              <xdr:cNvSpPr/>
            </xdr:nvSpPr>
            <xdr:spPr bwMode="auto">
              <a:xfrm>
                <a:off x="7429500" y="72332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9" name="Option Button 191" hidden="1">
                <a:extLst>
                  <a:ext uri="{63B3BB69-23CF-44E3-9099-C40C66FF867C}">
                    <a14:compatExt spid="_x0000_s12479"/>
                  </a:ext>
                  <a:ext uri="{FF2B5EF4-FFF2-40B4-BE49-F238E27FC236}">
                    <a16:creationId xmlns:a16="http://schemas.microsoft.com/office/drawing/2014/main" id="{00000000-0008-0000-0300-0000BF300000}"/>
                  </a:ext>
                </a:extLst>
              </xdr:cNvPr>
              <xdr:cNvSpPr/>
            </xdr:nvSpPr>
            <xdr:spPr bwMode="auto">
              <a:xfrm>
                <a:off x="742951" y="7233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80" name="Option Button 192" hidden="1">
                <a:extLst>
                  <a:ext uri="{63B3BB69-23CF-44E3-9099-C40C66FF867C}">
                    <a14:compatExt spid="_x0000_s12480"/>
                  </a:ext>
                  <a:ext uri="{FF2B5EF4-FFF2-40B4-BE49-F238E27FC236}">
                    <a16:creationId xmlns:a16="http://schemas.microsoft.com/office/drawing/2014/main" id="{00000000-0008-0000-0300-0000C0300000}"/>
                  </a:ext>
                </a:extLst>
              </xdr:cNvPr>
              <xdr:cNvSpPr/>
            </xdr:nvSpPr>
            <xdr:spPr bwMode="auto">
              <a:xfrm>
                <a:off x="285750" y="7233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178</xdr:row>
          <xdr:rowOff>0</xdr:rowOff>
        </xdr:from>
        <xdr:to>
          <xdr:col>5</xdr:col>
          <xdr:colOff>800100</xdr:colOff>
          <xdr:row>179</xdr:row>
          <xdr:rowOff>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207818" y="72747909"/>
              <a:ext cx="7323859" cy="479136"/>
              <a:chOff x="228601" y="72608561"/>
              <a:chExt cx="7981951" cy="476249"/>
            </a:xfrm>
          </xdr:grpSpPr>
          <xdr:sp macro="" textlink="">
            <xdr:nvSpPr>
              <xdr:cNvPr id="12481" name="Group Box 193" hidden="1">
                <a:extLst>
                  <a:ext uri="{63B3BB69-23CF-44E3-9099-C40C66FF867C}">
                    <a14:compatExt spid="_x0000_s12481"/>
                  </a:ext>
                  <a:ext uri="{FF2B5EF4-FFF2-40B4-BE49-F238E27FC236}">
                    <a16:creationId xmlns:a16="http://schemas.microsoft.com/office/drawing/2014/main" id="{00000000-0008-0000-0300-0000C1300000}"/>
                  </a:ext>
                </a:extLst>
              </xdr:cNvPr>
              <xdr:cNvSpPr/>
            </xdr:nvSpPr>
            <xdr:spPr bwMode="auto">
              <a:xfrm>
                <a:off x="228601" y="72608561"/>
                <a:ext cx="7981951" cy="476249"/>
              </a:xfrm>
              <a:prstGeom prst="rect">
                <a:avLst/>
              </a:prstGeom>
              <a:noFill/>
              <a:ln w="9525">
                <a:miter lim="800000"/>
                <a:headEnd/>
                <a:tailEnd/>
              </a:ln>
              <a:extLst>
                <a:ext uri="{909E8E84-426E-40DD-AFC4-6F175D3DCCD1}">
                  <a14:hiddenFill>
                    <a:noFill/>
                  </a14:hiddenFill>
                </a:ext>
              </a:extLst>
            </xdr:spPr>
          </xdr:sp>
          <xdr:sp macro="" textlink="">
            <xdr:nvSpPr>
              <xdr:cNvPr id="12482" name="Option Button 194" hidden="1">
                <a:extLst>
                  <a:ext uri="{63B3BB69-23CF-44E3-9099-C40C66FF867C}">
                    <a14:compatExt spid="_x0000_s12482"/>
                  </a:ext>
                  <a:ext uri="{FF2B5EF4-FFF2-40B4-BE49-F238E27FC236}">
                    <a16:creationId xmlns:a16="http://schemas.microsoft.com/office/drawing/2014/main" id="{00000000-0008-0000-0300-0000C2300000}"/>
                  </a:ext>
                </a:extLst>
              </xdr:cNvPr>
              <xdr:cNvSpPr/>
            </xdr:nvSpPr>
            <xdr:spPr bwMode="auto">
              <a:xfrm>
                <a:off x="7429500" y="7280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83" name="Option Button 195" hidden="1">
                <a:extLst>
                  <a:ext uri="{63B3BB69-23CF-44E3-9099-C40C66FF867C}">
                    <a14:compatExt spid="_x0000_s12483"/>
                  </a:ext>
                  <a:ext uri="{FF2B5EF4-FFF2-40B4-BE49-F238E27FC236}">
                    <a16:creationId xmlns:a16="http://schemas.microsoft.com/office/drawing/2014/main" id="{00000000-0008-0000-0300-0000C3300000}"/>
                  </a:ext>
                </a:extLst>
              </xdr:cNvPr>
              <xdr:cNvSpPr/>
            </xdr:nvSpPr>
            <xdr:spPr bwMode="auto">
              <a:xfrm>
                <a:off x="742951" y="7280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84" name="Option Button 196" hidden="1">
                <a:extLst>
                  <a:ext uri="{63B3BB69-23CF-44E3-9099-C40C66FF867C}">
                    <a14:compatExt spid="_x0000_s12484"/>
                  </a:ext>
                  <a:ext uri="{FF2B5EF4-FFF2-40B4-BE49-F238E27FC236}">
                    <a16:creationId xmlns:a16="http://schemas.microsoft.com/office/drawing/2014/main" id="{00000000-0008-0000-0300-0000C4300000}"/>
                  </a:ext>
                </a:extLst>
              </xdr:cNvPr>
              <xdr:cNvSpPr/>
            </xdr:nvSpPr>
            <xdr:spPr bwMode="auto">
              <a:xfrm>
                <a:off x="285750" y="7280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189</xdr:row>
          <xdr:rowOff>0</xdr:rowOff>
        </xdr:from>
        <xdr:to>
          <xdr:col>5</xdr:col>
          <xdr:colOff>800100</xdr:colOff>
          <xdr:row>190</xdr:row>
          <xdr:rowOff>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207818" y="77573909"/>
              <a:ext cx="7323859" cy="479136"/>
              <a:chOff x="228601" y="77428530"/>
              <a:chExt cx="7981951" cy="476251"/>
            </a:xfrm>
          </xdr:grpSpPr>
          <xdr:sp macro="" textlink="">
            <xdr:nvSpPr>
              <xdr:cNvPr id="12485" name="Group Box 197" hidden="1">
                <a:extLst>
                  <a:ext uri="{63B3BB69-23CF-44E3-9099-C40C66FF867C}">
                    <a14:compatExt spid="_x0000_s12485"/>
                  </a:ext>
                  <a:ext uri="{FF2B5EF4-FFF2-40B4-BE49-F238E27FC236}">
                    <a16:creationId xmlns:a16="http://schemas.microsoft.com/office/drawing/2014/main" id="{00000000-0008-0000-0300-0000C5300000}"/>
                  </a:ext>
                </a:extLst>
              </xdr:cNvPr>
              <xdr:cNvSpPr/>
            </xdr:nvSpPr>
            <xdr:spPr bwMode="auto">
              <a:xfrm>
                <a:off x="228601" y="77428530"/>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486" name="Option Button 198" hidden="1">
                <a:extLst>
                  <a:ext uri="{63B3BB69-23CF-44E3-9099-C40C66FF867C}">
                    <a14:compatExt spid="_x0000_s12486"/>
                  </a:ext>
                  <a:ext uri="{FF2B5EF4-FFF2-40B4-BE49-F238E27FC236}">
                    <a16:creationId xmlns:a16="http://schemas.microsoft.com/office/drawing/2014/main" id="{00000000-0008-0000-0300-0000C6300000}"/>
                  </a:ext>
                </a:extLst>
              </xdr:cNvPr>
              <xdr:cNvSpPr/>
            </xdr:nvSpPr>
            <xdr:spPr bwMode="auto">
              <a:xfrm>
                <a:off x="7429500" y="7762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87" name="Option Button 199" hidden="1">
                <a:extLst>
                  <a:ext uri="{63B3BB69-23CF-44E3-9099-C40C66FF867C}">
                    <a14:compatExt spid="_x0000_s12487"/>
                  </a:ext>
                  <a:ext uri="{FF2B5EF4-FFF2-40B4-BE49-F238E27FC236}">
                    <a16:creationId xmlns:a16="http://schemas.microsoft.com/office/drawing/2014/main" id="{00000000-0008-0000-0300-0000C7300000}"/>
                  </a:ext>
                </a:extLst>
              </xdr:cNvPr>
              <xdr:cNvSpPr/>
            </xdr:nvSpPr>
            <xdr:spPr bwMode="auto">
              <a:xfrm>
                <a:off x="742951" y="7762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88" name="Option Button 200" hidden="1">
                <a:extLst>
                  <a:ext uri="{63B3BB69-23CF-44E3-9099-C40C66FF867C}">
                    <a14:compatExt spid="_x0000_s12488"/>
                  </a:ext>
                  <a:ext uri="{FF2B5EF4-FFF2-40B4-BE49-F238E27FC236}">
                    <a16:creationId xmlns:a16="http://schemas.microsoft.com/office/drawing/2014/main" id="{00000000-0008-0000-0300-0000C8300000}"/>
                  </a:ext>
                </a:extLst>
              </xdr:cNvPr>
              <xdr:cNvSpPr/>
            </xdr:nvSpPr>
            <xdr:spPr bwMode="auto">
              <a:xfrm>
                <a:off x="285750" y="7762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190</xdr:row>
          <xdr:rowOff>0</xdr:rowOff>
        </xdr:from>
        <xdr:to>
          <xdr:col>5</xdr:col>
          <xdr:colOff>800100</xdr:colOff>
          <xdr:row>191</xdr:row>
          <xdr:rowOff>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207818" y="78053045"/>
              <a:ext cx="7323859" cy="479137"/>
              <a:chOff x="228601" y="77904586"/>
              <a:chExt cx="7981951" cy="476250"/>
            </a:xfrm>
          </xdr:grpSpPr>
          <xdr:sp macro="" textlink="">
            <xdr:nvSpPr>
              <xdr:cNvPr id="12489" name="Group Box 201" hidden="1">
                <a:extLst>
                  <a:ext uri="{63B3BB69-23CF-44E3-9099-C40C66FF867C}">
                    <a14:compatExt spid="_x0000_s12489"/>
                  </a:ext>
                  <a:ext uri="{FF2B5EF4-FFF2-40B4-BE49-F238E27FC236}">
                    <a16:creationId xmlns:a16="http://schemas.microsoft.com/office/drawing/2014/main" id="{00000000-0008-0000-0300-0000C9300000}"/>
                  </a:ext>
                </a:extLst>
              </xdr:cNvPr>
              <xdr:cNvSpPr/>
            </xdr:nvSpPr>
            <xdr:spPr bwMode="auto">
              <a:xfrm>
                <a:off x="228601" y="77904586"/>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490" name="Option Button 202" hidden="1">
                <a:extLst>
                  <a:ext uri="{63B3BB69-23CF-44E3-9099-C40C66FF867C}">
                    <a14:compatExt spid="_x0000_s12490"/>
                  </a:ext>
                  <a:ext uri="{FF2B5EF4-FFF2-40B4-BE49-F238E27FC236}">
                    <a16:creationId xmlns:a16="http://schemas.microsoft.com/office/drawing/2014/main" id="{00000000-0008-0000-0300-0000CA300000}"/>
                  </a:ext>
                </a:extLst>
              </xdr:cNvPr>
              <xdr:cNvSpPr/>
            </xdr:nvSpPr>
            <xdr:spPr bwMode="auto">
              <a:xfrm>
                <a:off x="7429500" y="78105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91" name="Option Button 203" hidden="1">
                <a:extLst>
                  <a:ext uri="{63B3BB69-23CF-44E3-9099-C40C66FF867C}">
                    <a14:compatExt spid="_x0000_s12491"/>
                  </a:ext>
                  <a:ext uri="{FF2B5EF4-FFF2-40B4-BE49-F238E27FC236}">
                    <a16:creationId xmlns:a16="http://schemas.microsoft.com/office/drawing/2014/main" id="{00000000-0008-0000-0300-0000CB300000}"/>
                  </a:ext>
                </a:extLst>
              </xdr:cNvPr>
              <xdr:cNvSpPr/>
            </xdr:nvSpPr>
            <xdr:spPr bwMode="auto">
              <a:xfrm>
                <a:off x="742951" y="78105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92" name="Option Button 204" hidden="1">
                <a:extLst>
                  <a:ext uri="{63B3BB69-23CF-44E3-9099-C40C66FF867C}">
                    <a14:compatExt spid="_x0000_s12492"/>
                  </a:ext>
                  <a:ext uri="{FF2B5EF4-FFF2-40B4-BE49-F238E27FC236}">
                    <a16:creationId xmlns:a16="http://schemas.microsoft.com/office/drawing/2014/main" id="{00000000-0008-0000-0300-0000CC300000}"/>
                  </a:ext>
                </a:extLst>
              </xdr:cNvPr>
              <xdr:cNvSpPr/>
            </xdr:nvSpPr>
            <xdr:spPr bwMode="auto">
              <a:xfrm>
                <a:off x="285750" y="78105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191</xdr:row>
          <xdr:rowOff>0</xdr:rowOff>
        </xdr:from>
        <xdr:to>
          <xdr:col>5</xdr:col>
          <xdr:colOff>800100</xdr:colOff>
          <xdr:row>192</xdr:row>
          <xdr:rowOff>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207818" y="78532182"/>
              <a:ext cx="7323859" cy="479136"/>
              <a:chOff x="228601" y="78381040"/>
              <a:chExt cx="7981951" cy="476251"/>
            </a:xfrm>
          </xdr:grpSpPr>
          <xdr:sp macro="" textlink="">
            <xdr:nvSpPr>
              <xdr:cNvPr id="12493" name="Group Box 205" hidden="1">
                <a:extLst>
                  <a:ext uri="{63B3BB69-23CF-44E3-9099-C40C66FF867C}">
                    <a14:compatExt spid="_x0000_s12493"/>
                  </a:ext>
                  <a:ext uri="{FF2B5EF4-FFF2-40B4-BE49-F238E27FC236}">
                    <a16:creationId xmlns:a16="http://schemas.microsoft.com/office/drawing/2014/main" id="{00000000-0008-0000-0300-0000CD300000}"/>
                  </a:ext>
                </a:extLst>
              </xdr:cNvPr>
              <xdr:cNvSpPr/>
            </xdr:nvSpPr>
            <xdr:spPr bwMode="auto">
              <a:xfrm>
                <a:off x="228601" y="78381040"/>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494" name="Option Button 206" hidden="1">
                <a:extLst>
                  <a:ext uri="{63B3BB69-23CF-44E3-9099-C40C66FF867C}">
                    <a14:compatExt spid="_x0000_s12494"/>
                  </a:ext>
                  <a:ext uri="{FF2B5EF4-FFF2-40B4-BE49-F238E27FC236}">
                    <a16:creationId xmlns:a16="http://schemas.microsoft.com/office/drawing/2014/main" id="{00000000-0008-0000-0300-0000CE300000}"/>
                  </a:ext>
                </a:extLst>
              </xdr:cNvPr>
              <xdr:cNvSpPr/>
            </xdr:nvSpPr>
            <xdr:spPr bwMode="auto">
              <a:xfrm>
                <a:off x="7429500" y="78581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95" name="Option Button 207" hidden="1">
                <a:extLst>
                  <a:ext uri="{63B3BB69-23CF-44E3-9099-C40C66FF867C}">
                    <a14:compatExt spid="_x0000_s12495"/>
                  </a:ext>
                  <a:ext uri="{FF2B5EF4-FFF2-40B4-BE49-F238E27FC236}">
                    <a16:creationId xmlns:a16="http://schemas.microsoft.com/office/drawing/2014/main" id="{00000000-0008-0000-0300-0000CF300000}"/>
                  </a:ext>
                </a:extLst>
              </xdr:cNvPr>
              <xdr:cNvSpPr/>
            </xdr:nvSpPr>
            <xdr:spPr bwMode="auto">
              <a:xfrm>
                <a:off x="742951" y="78581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96" name="Option Button 208" hidden="1">
                <a:extLst>
                  <a:ext uri="{63B3BB69-23CF-44E3-9099-C40C66FF867C}">
                    <a14:compatExt spid="_x0000_s12496"/>
                  </a:ext>
                  <a:ext uri="{FF2B5EF4-FFF2-40B4-BE49-F238E27FC236}">
                    <a16:creationId xmlns:a16="http://schemas.microsoft.com/office/drawing/2014/main" id="{00000000-0008-0000-0300-0000D0300000}"/>
                  </a:ext>
                </a:extLst>
              </xdr:cNvPr>
              <xdr:cNvSpPr/>
            </xdr:nvSpPr>
            <xdr:spPr bwMode="auto">
              <a:xfrm>
                <a:off x="285750" y="78581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192</xdr:row>
          <xdr:rowOff>0</xdr:rowOff>
        </xdr:from>
        <xdr:to>
          <xdr:col>5</xdr:col>
          <xdr:colOff>800100</xdr:colOff>
          <xdr:row>193</xdr:row>
          <xdr:rowOff>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207818" y="79011318"/>
              <a:ext cx="7323859" cy="479137"/>
              <a:chOff x="228601" y="78857082"/>
              <a:chExt cx="7981951" cy="476250"/>
            </a:xfrm>
          </xdr:grpSpPr>
          <xdr:sp macro="" textlink="">
            <xdr:nvSpPr>
              <xdr:cNvPr id="12497" name="Group Box 209" hidden="1">
                <a:extLst>
                  <a:ext uri="{63B3BB69-23CF-44E3-9099-C40C66FF867C}">
                    <a14:compatExt spid="_x0000_s12497"/>
                  </a:ext>
                  <a:ext uri="{FF2B5EF4-FFF2-40B4-BE49-F238E27FC236}">
                    <a16:creationId xmlns:a16="http://schemas.microsoft.com/office/drawing/2014/main" id="{00000000-0008-0000-0300-0000D1300000}"/>
                  </a:ext>
                </a:extLst>
              </xdr:cNvPr>
              <xdr:cNvSpPr/>
            </xdr:nvSpPr>
            <xdr:spPr bwMode="auto">
              <a:xfrm>
                <a:off x="228601" y="78857082"/>
                <a:ext cx="7981951" cy="476250"/>
              </a:xfrm>
              <a:prstGeom prst="rect">
                <a:avLst/>
              </a:prstGeom>
              <a:noFill/>
              <a:ln w="9525">
                <a:miter lim="800000"/>
                <a:headEnd/>
                <a:tailEnd/>
              </a:ln>
              <a:extLst>
                <a:ext uri="{909E8E84-426E-40DD-AFC4-6F175D3DCCD1}">
                  <a14:hiddenFill>
                    <a:noFill/>
                  </a14:hiddenFill>
                </a:ext>
              </a:extLst>
            </xdr:spPr>
          </xdr:sp>
          <xdr:sp macro="" textlink="">
            <xdr:nvSpPr>
              <xdr:cNvPr id="12498" name="Option Button 210" hidden="1">
                <a:extLst>
                  <a:ext uri="{63B3BB69-23CF-44E3-9099-C40C66FF867C}">
                    <a14:compatExt spid="_x0000_s12498"/>
                  </a:ext>
                  <a:ext uri="{FF2B5EF4-FFF2-40B4-BE49-F238E27FC236}">
                    <a16:creationId xmlns:a16="http://schemas.microsoft.com/office/drawing/2014/main" id="{00000000-0008-0000-0300-0000D2300000}"/>
                  </a:ext>
                </a:extLst>
              </xdr:cNvPr>
              <xdr:cNvSpPr/>
            </xdr:nvSpPr>
            <xdr:spPr bwMode="auto">
              <a:xfrm>
                <a:off x="7429500" y="79057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99" name="Option Button 211" hidden="1">
                <a:extLst>
                  <a:ext uri="{63B3BB69-23CF-44E3-9099-C40C66FF867C}">
                    <a14:compatExt spid="_x0000_s12499"/>
                  </a:ext>
                  <a:ext uri="{FF2B5EF4-FFF2-40B4-BE49-F238E27FC236}">
                    <a16:creationId xmlns:a16="http://schemas.microsoft.com/office/drawing/2014/main" id="{00000000-0008-0000-0300-0000D3300000}"/>
                  </a:ext>
                </a:extLst>
              </xdr:cNvPr>
              <xdr:cNvSpPr/>
            </xdr:nvSpPr>
            <xdr:spPr bwMode="auto">
              <a:xfrm>
                <a:off x="742951" y="79057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500" name="Option Button 212" hidden="1">
                <a:extLst>
                  <a:ext uri="{63B3BB69-23CF-44E3-9099-C40C66FF867C}">
                    <a14:compatExt spid="_x0000_s12500"/>
                  </a:ext>
                  <a:ext uri="{FF2B5EF4-FFF2-40B4-BE49-F238E27FC236}">
                    <a16:creationId xmlns:a16="http://schemas.microsoft.com/office/drawing/2014/main" id="{00000000-0008-0000-0300-0000D4300000}"/>
                  </a:ext>
                </a:extLst>
              </xdr:cNvPr>
              <xdr:cNvSpPr/>
            </xdr:nvSpPr>
            <xdr:spPr bwMode="auto">
              <a:xfrm>
                <a:off x="285750" y="79057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193</xdr:row>
          <xdr:rowOff>0</xdr:rowOff>
        </xdr:from>
        <xdr:to>
          <xdr:col>5</xdr:col>
          <xdr:colOff>800100</xdr:colOff>
          <xdr:row>194</xdr:row>
          <xdr:rowOff>0</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207818" y="79490455"/>
              <a:ext cx="7323859" cy="479136"/>
              <a:chOff x="228601" y="79333528"/>
              <a:chExt cx="7981951" cy="476251"/>
            </a:xfrm>
          </xdr:grpSpPr>
          <xdr:sp macro="" textlink="">
            <xdr:nvSpPr>
              <xdr:cNvPr id="12501" name="Group Box 213" hidden="1">
                <a:extLst>
                  <a:ext uri="{63B3BB69-23CF-44E3-9099-C40C66FF867C}">
                    <a14:compatExt spid="_x0000_s12501"/>
                  </a:ext>
                  <a:ext uri="{FF2B5EF4-FFF2-40B4-BE49-F238E27FC236}">
                    <a16:creationId xmlns:a16="http://schemas.microsoft.com/office/drawing/2014/main" id="{00000000-0008-0000-0300-0000D5300000}"/>
                  </a:ext>
                </a:extLst>
              </xdr:cNvPr>
              <xdr:cNvSpPr/>
            </xdr:nvSpPr>
            <xdr:spPr bwMode="auto">
              <a:xfrm>
                <a:off x="228601" y="79333528"/>
                <a:ext cx="7981951" cy="476251"/>
              </a:xfrm>
              <a:prstGeom prst="rect">
                <a:avLst/>
              </a:prstGeom>
              <a:noFill/>
              <a:ln w="9525">
                <a:miter lim="800000"/>
                <a:headEnd/>
                <a:tailEnd/>
              </a:ln>
              <a:extLst>
                <a:ext uri="{909E8E84-426E-40DD-AFC4-6F175D3DCCD1}">
                  <a14:hiddenFill>
                    <a:noFill/>
                  </a14:hiddenFill>
                </a:ext>
              </a:extLst>
            </xdr:spPr>
          </xdr:sp>
          <xdr:sp macro="" textlink="">
            <xdr:nvSpPr>
              <xdr:cNvPr id="12502" name="Option Button 214" hidden="1">
                <a:extLst>
                  <a:ext uri="{63B3BB69-23CF-44E3-9099-C40C66FF867C}">
                    <a14:compatExt spid="_x0000_s12502"/>
                  </a:ext>
                  <a:ext uri="{FF2B5EF4-FFF2-40B4-BE49-F238E27FC236}">
                    <a16:creationId xmlns:a16="http://schemas.microsoft.com/office/drawing/2014/main" id="{00000000-0008-0000-0300-0000D6300000}"/>
                  </a:ext>
                </a:extLst>
              </xdr:cNvPr>
              <xdr:cNvSpPr/>
            </xdr:nvSpPr>
            <xdr:spPr bwMode="auto">
              <a:xfrm>
                <a:off x="7429500" y="79533752"/>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503" name="Option Button 215" hidden="1">
                <a:extLst>
                  <a:ext uri="{63B3BB69-23CF-44E3-9099-C40C66FF867C}">
                    <a14:compatExt spid="_x0000_s12503"/>
                  </a:ext>
                  <a:ext uri="{FF2B5EF4-FFF2-40B4-BE49-F238E27FC236}">
                    <a16:creationId xmlns:a16="http://schemas.microsoft.com/office/drawing/2014/main" id="{00000000-0008-0000-0300-0000D7300000}"/>
                  </a:ext>
                </a:extLst>
              </xdr:cNvPr>
              <xdr:cNvSpPr/>
            </xdr:nvSpPr>
            <xdr:spPr bwMode="auto">
              <a:xfrm>
                <a:off x="742951" y="79533752"/>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504" name="Option Button 216" hidden="1">
                <a:extLst>
                  <a:ext uri="{63B3BB69-23CF-44E3-9099-C40C66FF867C}">
                    <a14:compatExt spid="_x0000_s12504"/>
                  </a:ext>
                  <a:ext uri="{FF2B5EF4-FFF2-40B4-BE49-F238E27FC236}">
                    <a16:creationId xmlns:a16="http://schemas.microsoft.com/office/drawing/2014/main" id="{00000000-0008-0000-0300-0000D8300000}"/>
                  </a:ext>
                </a:extLst>
              </xdr:cNvPr>
              <xdr:cNvSpPr/>
            </xdr:nvSpPr>
            <xdr:spPr bwMode="auto">
              <a:xfrm>
                <a:off x="285750" y="79533752"/>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8</xdr:row>
          <xdr:rowOff>0</xdr:rowOff>
        </xdr:from>
        <xdr:to>
          <xdr:col>6</xdr:col>
          <xdr:colOff>9525</xdr:colOff>
          <xdr:row>9</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07818" y="1945409"/>
              <a:ext cx="7335116" cy="479136"/>
              <a:chOff x="228600" y="1971673"/>
              <a:chExt cx="8000998" cy="476251"/>
            </a:xfrm>
          </xdr:grpSpPr>
          <xdr:sp macro="" textlink="">
            <xdr:nvSpPr>
              <xdr:cNvPr id="13313" name="Group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228600" y="1971673"/>
                <a:ext cx="8000998" cy="476251"/>
              </a:xfrm>
              <a:prstGeom prst="rect">
                <a:avLst/>
              </a:prstGeom>
              <a:noFill/>
              <a:ln w="9525">
                <a:miter lim="800000"/>
                <a:headEnd/>
                <a:tailEnd/>
              </a:ln>
              <a:extLst>
                <a:ext uri="{909E8E84-426E-40DD-AFC4-6F175D3DCCD1}">
                  <a14:hiddenFill>
                    <a:noFill/>
                  </a14:hiddenFill>
                </a:ext>
              </a:extLst>
            </xdr:spPr>
          </xdr:sp>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7429500" y="2171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742950" y="2171700"/>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285750" y="2171700"/>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6</xdr:col>
          <xdr:colOff>9525</xdr:colOff>
          <xdr:row>10</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07818" y="2424545"/>
              <a:ext cx="7335116" cy="479137"/>
              <a:chOff x="228600" y="2447909"/>
              <a:chExt cx="8000998" cy="476250"/>
            </a:xfrm>
          </xdr:grpSpPr>
          <xdr:sp macro="" textlink="">
            <xdr:nvSpPr>
              <xdr:cNvPr id="13317" name="Group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228600" y="2447909"/>
                <a:ext cx="8000998" cy="476250"/>
              </a:xfrm>
              <a:prstGeom prst="rect">
                <a:avLst/>
              </a:prstGeom>
              <a:noFill/>
              <a:ln w="9525">
                <a:miter lim="800000"/>
                <a:headEnd/>
                <a:tailEnd/>
              </a:ln>
              <a:extLst>
                <a:ext uri="{909E8E84-426E-40DD-AFC4-6F175D3DCCD1}">
                  <a14:hiddenFill>
                    <a:noFill/>
                  </a14:hiddenFill>
                </a:ext>
              </a:extLst>
            </xdr:spPr>
          </xdr:sp>
          <xdr:sp macro="" textlink="">
            <xdr:nvSpPr>
              <xdr:cNvPr id="13318" name="Option Button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7429500" y="2647951"/>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9" name="Option Button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742950" y="2647951"/>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0" name="Option Button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285750" y="2647951"/>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6</xdr:col>
          <xdr:colOff>9525</xdr:colOff>
          <xdr:row>14</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07818" y="3723409"/>
              <a:ext cx="7335116" cy="479136"/>
              <a:chOff x="228600" y="3752845"/>
              <a:chExt cx="8000998" cy="476251"/>
            </a:xfrm>
          </xdr:grpSpPr>
          <xdr:sp macro="" textlink="">
            <xdr:nvSpPr>
              <xdr:cNvPr id="13321" name="Group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228600" y="3752845"/>
                <a:ext cx="8000998" cy="476251"/>
              </a:xfrm>
              <a:prstGeom prst="rect">
                <a:avLst/>
              </a:prstGeom>
              <a:noFill/>
              <a:ln w="9525">
                <a:miter lim="800000"/>
                <a:headEnd/>
                <a:tailEnd/>
              </a:ln>
              <a:extLst>
                <a:ext uri="{909E8E84-426E-40DD-AFC4-6F175D3DCCD1}">
                  <a14:hiddenFill>
                    <a:noFill/>
                  </a14:hiddenFill>
                </a:ext>
              </a:extLst>
            </xdr:spPr>
          </xdr:sp>
          <xdr:sp macro="" textlink="">
            <xdr:nvSpPr>
              <xdr:cNvPr id="13322" name="Option Button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7429500" y="3952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3" name="Option Button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742950" y="3952875"/>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4" name="Option Button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285750" y="3952875"/>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6</xdr:col>
          <xdr:colOff>9525</xdr:colOff>
          <xdr:row>15</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07818" y="4202545"/>
              <a:ext cx="7335116" cy="479137"/>
              <a:chOff x="228600" y="4229083"/>
              <a:chExt cx="8000998" cy="476250"/>
            </a:xfrm>
          </xdr:grpSpPr>
          <xdr:sp macro="" textlink="">
            <xdr:nvSpPr>
              <xdr:cNvPr id="13325" name="Group Box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228600" y="4229083"/>
                <a:ext cx="8000998" cy="476250"/>
              </a:xfrm>
              <a:prstGeom prst="rect">
                <a:avLst/>
              </a:prstGeom>
              <a:noFill/>
              <a:ln w="9525">
                <a:miter lim="800000"/>
                <a:headEnd/>
                <a:tailEnd/>
              </a:ln>
              <a:extLst>
                <a:ext uri="{909E8E84-426E-40DD-AFC4-6F175D3DCCD1}">
                  <a14:hiddenFill>
                    <a:noFill/>
                  </a14:hiddenFill>
                </a:ext>
              </a:extLst>
            </xdr:spPr>
          </xdr:sp>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7429500" y="4429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742950" y="4429125"/>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8" name="Option Button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285750" y="4429125"/>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6</xdr:col>
          <xdr:colOff>9525</xdr:colOff>
          <xdr:row>19</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07818" y="5501409"/>
              <a:ext cx="7335116" cy="479136"/>
              <a:chOff x="228600" y="5534013"/>
              <a:chExt cx="8000998" cy="476251"/>
            </a:xfrm>
          </xdr:grpSpPr>
          <xdr:sp macro="" textlink="">
            <xdr:nvSpPr>
              <xdr:cNvPr id="13329" name="Group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228600" y="5534013"/>
                <a:ext cx="8000998" cy="476251"/>
              </a:xfrm>
              <a:prstGeom prst="rect">
                <a:avLst/>
              </a:prstGeom>
              <a:noFill/>
              <a:ln w="9525">
                <a:miter lim="800000"/>
                <a:headEnd/>
                <a:tailEnd/>
              </a:ln>
              <a:extLst>
                <a:ext uri="{909E8E84-426E-40DD-AFC4-6F175D3DCCD1}">
                  <a14:hiddenFill>
                    <a:noFill/>
                  </a14:hiddenFill>
                </a:ext>
              </a:extLst>
            </xdr:spPr>
          </xdr:sp>
          <xdr:sp macro="" textlink="">
            <xdr:nvSpPr>
              <xdr:cNvPr id="13330" name="Option Button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7429500" y="5734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742950" y="5734050"/>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285750" y="5734050"/>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6</xdr:col>
          <xdr:colOff>9525</xdr:colOff>
          <xdr:row>20</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07818" y="5980545"/>
              <a:ext cx="7335116" cy="479137"/>
              <a:chOff x="228600" y="6010232"/>
              <a:chExt cx="8000998" cy="476250"/>
            </a:xfrm>
          </xdr:grpSpPr>
          <xdr:sp macro="" textlink="">
            <xdr:nvSpPr>
              <xdr:cNvPr id="13333" name="Group Box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228600" y="6010232"/>
                <a:ext cx="8000998" cy="476250"/>
              </a:xfrm>
              <a:prstGeom prst="rect">
                <a:avLst/>
              </a:prstGeom>
              <a:noFill/>
              <a:ln w="9525">
                <a:miter lim="800000"/>
                <a:headEnd/>
                <a:tailEnd/>
              </a:ln>
              <a:extLst>
                <a:ext uri="{909E8E84-426E-40DD-AFC4-6F175D3DCCD1}">
                  <a14:hiddenFill>
                    <a:noFill/>
                  </a14:hiddenFill>
                </a:ext>
              </a:extLst>
            </xdr:spPr>
          </xdr:sp>
          <xdr:sp macro="" textlink="">
            <xdr:nvSpPr>
              <xdr:cNvPr id="13334" name="Option Button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7429500" y="621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5" name="Option Button 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742950" y="6210300"/>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6" name="Option Button 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285750" y="6210300"/>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6</xdr:col>
          <xdr:colOff>9525</xdr:colOff>
          <xdr:row>21</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07818" y="6459682"/>
              <a:ext cx="7335116" cy="479136"/>
              <a:chOff x="228600" y="6486579"/>
              <a:chExt cx="8000998" cy="476253"/>
            </a:xfrm>
          </xdr:grpSpPr>
          <xdr:sp macro="" textlink="">
            <xdr:nvSpPr>
              <xdr:cNvPr id="13337" name="Group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228600" y="6486579"/>
                <a:ext cx="8000998" cy="476253"/>
              </a:xfrm>
              <a:prstGeom prst="rect">
                <a:avLst/>
              </a:prstGeom>
              <a:noFill/>
              <a:ln w="9525">
                <a:miter lim="800000"/>
                <a:headEnd/>
                <a:tailEnd/>
              </a:ln>
              <a:extLst>
                <a:ext uri="{909E8E84-426E-40DD-AFC4-6F175D3DCCD1}">
                  <a14:hiddenFill>
                    <a:noFill/>
                  </a14:hiddenFill>
                </a:ext>
              </a:extLst>
            </xdr:spPr>
          </xdr:sp>
          <xdr:sp macro="" textlink="">
            <xdr:nvSpPr>
              <xdr:cNvPr id="13338" name="Option Button 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7429500" y="668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742950" y="6686550"/>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0" name="Option Button 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285750" y="6686550"/>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6</xdr:col>
          <xdr:colOff>9525</xdr:colOff>
          <xdr:row>22</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07818" y="6938818"/>
              <a:ext cx="7335116" cy="479137"/>
              <a:chOff x="228600" y="6962739"/>
              <a:chExt cx="8000998" cy="476250"/>
            </a:xfrm>
          </xdr:grpSpPr>
          <xdr:sp macro="" textlink="">
            <xdr:nvSpPr>
              <xdr:cNvPr id="13341" name="Group Box 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228600" y="6962739"/>
                <a:ext cx="8000998" cy="476250"/>
              </a:xfrm>
              <a:prstGeom prst="rect">
                <a:avLst/>
              </a:prstGeom>
              <a:noFill/>
              <a:ln w="9525">
                <a:miter lim="800000"/>
                <a:headEnd/>
                <a:tailEnd/>
              </a:ln>
              <a:extLst>
                <a:ext uri="{909E8E84-426E-40DD-AFC4-6F175D3DCCD1}">
                  <a14:hiddenFill>
                    <a:noFill/>
                  </a14:hiddenFill>
                </a:ext>
              </a:extLst>
            </xdr:spPr>
          </xdr:sp>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a:off x="7429500" y="716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3" name="Option Button 31" hidden="1">
                <a:extLst>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a:off x="742950" y="7162800"/>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4" name="Option Button 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285750" y="7162800"/>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6</xdr:col>
          <xdr:colOff>9525</xdr:colOff>
          <xdr:row>23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07818" y="7417955"/>
              <a:ext cx="7335116" cy="479136"/>
              <a:chOff x="228600" y="7439016"/>
              <a:chExt cx="8000998" cy="476251"/>
            </a:xfrm>
          </xdr:grpSpPr>
          <xdr:sp macro="" textlink="">
            <xdr:nvSpPr>
              <xdr:cNvPr id="13345" name="Group Box 33" hidden="1">
                <a:extLst>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a:off x="228600" y="7439016"/>
                <a:ext cx="8000998" cy="476251"/>
              </a:xfrm>
              <a:prstGeom prst="rect">
                <a:avLst/>
              </a:prstGeom>
              <a:noFill/>
              <a:ln w="9525">
                <a:miter lim="800000"/>
                <a:headEnd/>
                <a:tailEnd/>
              </a:ln>
              <a:extLst>
                <a:ext uri="{909E8E84-426E-40DD-AFC4-6F175D3DCCD1}">
                  <a14:hiddenFill>
                    <a:noFill/>
                  </a14:hiddenFill>
                </a:ext>
              </a:extLst>
            </xdr:spPr>
          </xdr:sp>
          <xdr:sp macro="" textlink="">
            <xdr:nvSpPr>
              <xdr:cNvPr id="13346" name="Option Button 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7429500" y="763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742950" y="7639050"/>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285750" y="7639050"/>
                <a:ext cx="409576"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136650" y="1041400"/>
              <a:ext cx="1193800" cy="7042150"/>
              <a:chOff x="1247775" y="1057275"/>
              <a:chExt cx="1304925" cy="7048494"/>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1"/>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19"/>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9.xml"/><Relationship Id="rId21" Type="http://schemas.openxmlformats.org/officeDocument/2006/relationships/ctrlProp" Target="../ctrlProps/ctrlProp23.xml"/><Relationship Id="rId42" Type="http://schemas.openxmlformats.org/officeDocument/2006/relationships/ctrlProp" Target="../ctrlProps/ctrlProp44.xml"/><Relationship Id="rId63" Type="http://schemas.openxmlformats.org/officeDocument/2006/relationships/ctrlProp" Target="../ctrlProps/ctrlProp65.xml"/><Relationship Id="rId84" Type="http://schemas.openxmlformats.org/officeDocument/2006/relationships/ctrlProp" Target="../ctrlProps/ctrlProp86.xml"/><Relationship Id="rId138" Type="http://schemas.openxmlformats.org/officeDocument/2006/relationships/ctrlProp" Target="../ctrlProps/ctrlProp140.xml"/><Relationship Id="rId159" Type="http://schemas.openxmlformats.org/officeDocument/2006/relationships/ctrlProp" Target="../ctrlProps/ctrlProp161.xml"/><Relationship Id="rId170" Type="http://schemas.openxmlformats.org/officeDocument/2006/relationships/ctrlProp" Target="../ctrlProps/ctrlProp172.xml"/><Relationship Id="rId191" Type="http://schemas.openxmlformats.org/officeDocument/2006/relationships/ctrlProp" Target="../ctrlProps/ctrlProp193.xml"/><Relationship Id="rId205" Type="http://schemas.openxmlformats.org/officeDocument/2006/relationships/ctrlProp" Target="../ctrlProps/ctrlProp207.xml"/><Relationship Id="rId107" Type="http://schemas.openxmlformats.org/officeDocument/2006/relationships/ctrlProp" Target="../ctrlProps/ctrlProp109.xml"/><Relationship Id="rId11" Type="http://schemas.openxmlformats.org/officeDocument/2006/relationships/ctrlProp" Target="../ctrlProps/ctrlProp13.xml"/><Relationship Id="rId32" Type="http://schemas.openxmlformats.org/officeDocument/2006/relationships/ctrlProp" Target="../ctrlProps/ctrlProp34.xml"/><Relationship Id="rId53" Type="http://schemas.openxmlformats.org/officeDocument/2006/relationships/ctrlProp" Target="../ctrlProps/ctrlProp55.xml"/><Relationship Id="rId74" Type="http://schemas.openxmlformats.org/officeDocument/2006/relationships/ctrlProp" Target="../ctrlProps/ctrlProp76.xml"/><Relationship Id="rId128" Type="http://schemas.openxmlformats.org/officeDocument/2006/relationships/ctrlProp" Target="../ctrlProps/ctrlProp130.xml"/><Relationship Id="rId149" Type="http://schemas.openxmlformats.org/officeDocument/2006/relationships/ctrlProp" Target="../ctrlProps/ctrlProp151.xml"/><Relationship Id="rId5" Type="http://schemas.openxmlformats.org/officeDocument/2006/relationships/ctrlProp" Target="../ctrlProps/ctrlProp7.xml"/><Relationship Id="rId95" Type="http://schemas.openxmlformats.org/officeDocument/2006/relationships/ctrlProp" Target="../ctrlProps/ctrlProp97.xml"/><Relationship Id="rId160" Type="http://schemas.openxmlformats.org/officeDocument/2006/relationships/ctrlProp" Target="../ctrlProps/ctrlProp162.xml"/><Relationship Id="rId181" Type="http://schemas.openxmlformats.org/officeDocument/2006/relationships/ctrlProp" Target="../ctrlProps/ctrlProp183.xml"/><Relationship Id="rId216" Type="http://schemas.openxmlformats.org/officeDocument/2006/relationships/ctrlProp" Target="../ctrlProps/ctrlProp218.xml"/><Relationship Id="rId22" Type="http://schemas.openxmlformats.org/officeDocument/2006/relationships/ctrlProp" Target="../ctrlProps/ctrlProp24.xml"/><Relationship Id="rId43" Type="http://schemas.openxmlformats.org/officeDocument/2006/relationships/ctrlProp" Target="../ctrlProps/ctrlProp45.xml"/><Relationship Id="rId64" Type="http://schemas.openxmlformats.org/officeDocument/2006/relationships/ctrlProp" Target="../ctrlProps/ctrlProp66.xml"/><Relationship Id="rId118" Type="http://schemas.openxmlformats.org/officeDocument/2006/relationships/ctrlProp" Target="../ctrlProps/ctrlProp120.xml"/><Relationship Id="rId139" Type="http://schemas.openxmlformats.org/officeDocument/2006/relationships/ctrlProp" Target="../ctrlProps/ctrlProp141.xml"/><Relationship Id="rId85" Type="http://schemas.openxmlformats.org/officeDocument/2006/relationships/ctrlProp" Target="../ctrlProps/ctrlProp87.xml"/><Relationship Id="rId150" Type="http://schemas.openxmlformats.org/officeDocument/2006/relationships/ctrlProp" Target="../ctrlProps/ctrlProp152.xml"/><Relationship Id="rId171" Type="http://schemas.openxmlformats.org/officeDocument/2006/relationships/ctrlProp" Target="../ctrlProps/ctrlProp173.xml"/><Relationship Id="rId192" Type="http://schemas.openxmlformats.org/officeDocument/2006/relationships/ctrlProp" Target="../ctrlProps/ctrlProp194.xml"/><Relationship Id="rId206" Type="http://schemas.openxmlformats.org/officeDocument/2006/relationships/ctrlProp" Target="../ctrlProps/ctrlProp208.xml"/><Relationship Id="rId12" Type="http://schemas.openxmlformats.org/officeDocument/2006/relationships/ctrlProp" Target="../ctrlProps/ctrlProp14.xml"/><Relationship Id="rId33" Type="http://schemas.openxmlformats.org/officeDocument/2006/relationships/ctrlProp" Target="../ctrlProps/ctrlProp35.xml"/><Relationship Id="rId108" Type="http://schemas.openxmlformats.org/officeDocument/2006/relationships/ctrlProp" Target="../ctrlProps/ctrlProp110.xml"/><Relationship Id="rId129" Type="http://schemas.openxmlformats.org/officeDocument/2006/relationships/ctrlProp" Target="../ctrlProps/ctrlProp131.xml"/><Relationship Id="rId54" Type="http://schemas.openxmlformats.org/officeDocument/2006/relationships/ctrlProp" Target="../ctrlProps/ctrlProp56.xml"/><Relationship Id="rId75" Type="http://schemas.openxmlformats.org/officeDocument/2006/relationships/ctrlProp" Target="../ctrlProps/ctrlProp77.xml"/><Relationship Id="rId96" Type="http://schemas.openxmlformats.org/officeDocument/2006/relationships/ctrlProp" Target="../ctrlProps/ctrlProp98.xml"/><Relationship Id="rId140" Type="http://schemas.openxmlformats.org/officeDocument/2006/relationships/ctrlProp" Target="../ctrlProps/ctrlProp142.xml"/><Relationship Id="rId161" Type="http://schemas.openxmlformats.org/officeDocument/2006/relationships/ctrlProp" Target="../ctrlProps/ctrlProp163.xml"/><Relationship Id="rId182" Type="http://schemas.openxmlformats.org/officeDocument/2006/relationships/ctrlProp" Target="../ctrlProps/ctrlProp184.xml"/><Relationship Id="rId217" Type="http://schemas.openxmlformats.org/officeDocument/2006/relationships/ctrlProp" Target="../ctrlProps/ctrlProp219.xml"/><Relationship Id="rId6" Type="http://schemas.openxmlformats.org/officeDocument/2006/relationships/ctrlProp" Target="../ctrlProps/ctrlProp8.xml"/><Relationship Id="rId23" Type="http://schemas.openxmlformats.org/officeDocument/2006/relationships/ctrlProp" Target="../ctrlProps/ctrlProp25.xml"/><Relationship Id="rId119" Type="http://schemas.openxmlformats.org/officeDocument/2006/relationships/ctrlProp" Target="../ctrlProps/ctrlProp121.xml"/><Relationship Id="rId44" Type="http://schemas.openxmlformats.org/officeDocument/2006/relationships/ctrlProp" Target="../ctrlProps/ctrlProp46.xml"/><Relationship Id="rId65" Type="http://schemas.openxmlformats.org/officeDocument/2006/relationships/ctrlProp" Target="../ctrlProps/ctrlProp67.xml"/><Relationship Id="rId86" Type="http://schemas.openxmlformats.org/officeDocument/2006/relationships/ctrlProp" Target="../ctrlProps/ctrlProp88.xml"/><Relationship Id="rId130" Type="http://schemas.openxmlformats.org/officeDocument/2006/relationships/ctrlProp" Target="../ctrlProps/ctrlProp132.xml"/><Relationship Id="rId151" Type="http://schemas.openxmlformats.org/officeDocument/2006/relationships/ctrlProp" Target="../ctrlProps/ctrlProp153.xml"/><Relationship Id="rId172" Type="http://schemas.openxmlformats.org/officeDocument/2006/relationships/ctrlProp" Target="../ctrlProps/ctrlProp174.xml"/><Relationship Id="rId193" Type="http://schemas.openxmlformats.org/officeDocument/2006/relationships/ctrlProp" Target="../ctrlProps/ctrlProp195.xml"/><Relationship Id="rId207" Type="http://schemas.openxmlformats.org/officeDocument/2006/relationships/ctrlProp" Target="../ctrlProps/ctrlProp209.xml"/><Relationship Id="rId13" Type="http://schemas.openxmlformats.org/officeDocument/2006/relationships/ctrlProp" Target="../ctrlProps/ctrlProp15.xml"/><Relationship Id="rId109" Type="http://schemas.openxmlformats.org/officeDocument/2006/relationships/ctrlProp" Target="../ctrlProps/ctrlProp111.xml"/><Relationship Id="rId34" Type="http://schemas.openxmlformats.org/officeDocument/2006/relationships/ctrlProp" Target="../ctrlProps/ctrlProp36.xml"/><Relationship Id="rId55" Type="http://schemas.openxmlformats.org/officeDocument/2006/relationships/ctrlProp" Target="../ctrlProps/ctrlProp57.xml"/><Relationship Id="rId76" Type="http://schemas.openxmlformats.org/officeDocument/2006/relationships/ctrlProp" Target="../ctrlProps/ctrlProp78.xml"/><Relationship Id="rId97" Type="http://schemas.openxmlformats.org/officeDocument/2006/relationships/ctrlProp" Target="../ctrlProps/ctrlProp99.xml"/><Relationship Id="rId120" Type="http://schemas.openxmlformats.org/officeDocument/2006/relationships/ctrlProp" Target="../ctrlProps/ctrlProp122.xml"/><Relationship Id="rId141" Type="http://schemas.openxmlformats.org/officeDocument/2006/relationships/ctrlProp" Target="../ctrlProps/ctrlProp143.xml"/><Relationship Id="rId7" Type="http://schemas.openxmlformats.org/officeDocument/2006/relationships/ctrlProp" Target="../ctrlProps/ctrlProp9.xml"/><Relationship Id="rId162" Type="http://schemas.openxmlformats.org/officeDocument/2006/relationships/ctrlProp" Target="../ctrlProps/ctrlProp164.xml"/><Relationship Id="rId183" Type="http://schemas.openxmlformats.org/officeDocument/2006/relationships/ctrlProp" Target="../ctrlProps/ctrlProp185.xml"/><Relationship Id="rId218" Type="http://schemas.openxmlformats.org/officeDocument/2006/relationships/ctrlProp" Target="../ctrlProps/ctrlProp220.xml"/><Relationship Id="rId24" Type="http://schemas.openxmlformats.org/officeDocument/2006/relationships/ctrlProp" Target="../ctrlProps/ctrlProp26.xml"/><Relationship Id="rId45" Type="http://schemas.openxmlformats.org/officeDocument/2006/relationships/ctrlProp" Target="../ctrlProps/ctrlProp47.xml"/><Relationship Id="rId66" Type="http://schemas.openxmlformats.org/officeDocument/2006/relationships/ctrlProp" Target="../ctrlProps/ctrlProp68.xml"/><Relationship Id="rId87" Type="http://schemas.openxmlformats.org/officeDocument/2006/relationships/ctrlProp" Target="../ctrlProps/ctrlProp89.xml"/><Relationship Id="rId110" Type="http://schemas.openxmlformats.org/officeDocument/2006/relationships/ctrlProp" Target="../ctrlProps/ctrlProp112.xml"/><Relationship Id="rId131" Type="http://schemas.openxmlformats.org/officeDocument/2006/relationships/ctrlProp" Target="../ctrlProps/ctrlProp133.xml"/><Relationship Id="rId152" Type="http://schemas.openxmlformats.org/officeDocument/2006/relationships/ctrlProp" Target="../ctrlProps/ctrlProp154.xml"/><Relationship Id="rId173" Type="http://schemas.openxmlformats.org/officeDocument/2006/relationships/ctrlProp" Target="../ctrlProps/ctrlProp175.xml"/><Relationship Id="rId194" Type="http://schemas.openxmlformats.org/officeDocument/2006/relationships/ctrlProp" Target="../ctrlProps/ctrlProp196.xml"/><Relationship Id="rId208" Type="http://schemas.openxmlformats.org/officeDocument/2006/relationships/ctrlProp" Target="../ctrlProps/ctrlProp210.xml"/><Relationship Id="rId14" Type="http://schemas.openxmlformats.org/officeDocument/2006/relationships/ctrlProp" Target="../ctrlProps/ctrlProp16.xml"/><Relationship Id="rId30" Type="http://schemas.openxmlformats.org/officeDocument/2006/relationships/ctrlProp" Target="../ctrlProps/ctrlProp32.xml"/><Relationship Id="rId35" Type="http://schemas.openxmlformats.org/officeDocument/2006/relationships/ctrlProp" Target="../ctrlProps/ctrlProp37.xml"/><Relationship Id="rId56" Type="http://schemas.openxmlformats.org/officeDocument/2006/relationships/ctrlProp" Target="../ctrlProps/ctrlProp58.xml"/><Relationship Id="rId77" Type="http://schemas.openxmlformats.org/officeDocument/2006/relationships/ctrlProp" Target="../ctrlProps/ctrlProp79.xml"/><Relationship Id="rId100" Type="http://schemas.openxmlformats.org/officeDocument/2006/relationships/ctrlProp" Target="../ctrlProps/ctrlProp102.xml"/><Relationship Id="rId105" Type="http://schemas.openxmlformats.org/officeDocument/2006/relationships/ctrlProp" Target="../ctrlProps/ctrlProp107.xml"/><Relationship Id="rId126" Type="http://schemas.openxmlformats.org/officeDocument/2006/relationships/ctrlProp" Target="../ctrlProps/ctrlProp128.xml"/><Relationship Id="rId147" Type="http://schemas.openxmlformats.org/officeDocument/2006/relationships/ctrlProp" Target="../ctrlProps/ctrlProp149.xml"/><Relationship Id="rId168" Type="http://schemas.openxmlformats.org/officeDocument/2006/relationships/ctrlProp" Target="../ctrlProps/ctrlProp170.xml"/><Relationship Id="rId8" Type="http://schemas.openxmlformats.org/officeDocument/2006/relationships/ctrlProp" Target="../ctrlProps/ctrlProp10.xml"/><Relationship Id="rId51" Type="http://schemas.openxmlformats.org/officeDocument/2006/relationships/ctrlProp" Target="../ctrlProps/ctrlProp53.xml"/><Relationship Id="rId72" Type="http://schemas.openxmlformats.org/officeDocument/2006/relationships/ctrlProp" Target="../ctrlProps/ctrlProp74.xml"/><Relationship Id="rId93" Type="http://schemas.openxmlformats.org/officeDocument/2006/relationships/ctrlProp" Target="../ctrlProps/ctrlProp95.xml"/><Relationship Id="rId98" Type="http://schemas.openxmlformats.org/officeDocument/2006/relationships/ctrlProp" Target="../ctrlProps/ctrlProp100.xml"/><Relationship Id="rId121" Type="http://schemas.openxmlformats.org/officeDocument/2006/relationships/ctrlProp" Target="../ctrlProps/ctrlProp123.xml"/><Relationship Id="rId142" Type="http://schemas.openxmlformats.org/officeDocument/2006/relationships/ctrlProp" Target="../ctrlProps/ctrlProp144.xml"/><Relationship Id="rId163" Type="http://schemas.openxmlformats.org/officeDocument/2006/relationships/ctrlProp" Target="../ctrlProps/ctrlProp165.xml"/><Relationship Id="rId184" Type="http://schemas.openxmlformats.org/officeDocument/2006/relationships/ctrlProp" Target="../ctrlProps/ctrlProp186.xml"/><Relationship Id="rId189" Type="http://schemas.openxmlformats.org/officeDocument/2006/relationships/ctrlProp" Target="../ctrlProps/ctrlProp191.xml"/><Relationship Id="rId219" Type="http://schemas.openxmlformats.org/officeDocument/2006/relationships/ctrlProp" Target="../ctrlProps/ctrlProp221.xml"/><Relationship Id="rId3" Type="http://schemas.openxmlformats.org/officeDocument/2006/relationships/vmlDrawing" Target="../drawings/vmlDrawing2.vml"/><Relationship Id="rId214" Type="http://schemas.openxmlformats.org/officeDocument/2006/relationships/ctrlProp" Target="../ctrlProps/ctrlProp216.xml"/><Relationship Id="rId25" Type="http://schemas.openxmlformats.org/officeDocument/2006/relationships/ctrlProp" Target="../ctrlProps/ctrlProp27.xml"/><Relationship Id="rId46" Type="http://schemas.openxmlformats.org/officeDocument/2006/relationships/ctrlProp" Target="../ctrlProps/ctrlProp48.xml"/><Relationship Id="rId67" Type="http://schemas.openxmlformats.org/officeDocument/2006/relationships/ctrlProp" Target="../ctrlProps/ctrlProp69.xml"/><Relationship Id="rId116" Type="http://schemas.openxmlformats.org/officeDocument/2006/relationships/ctrlProp" Target="../ctrlProps/ctrlProp118.xml"/><Relationship Id="rId137" Type="http://schemas.openxmlformats.org/officeDocument/2006/relationships/ctrlProp" Target="../ctrlProps/ctrlProp139.xml"/><Relationship Id="rId158" Type="http://schemas.openxmlformats.org/officeDocument/2006/relationships/ctrlProp" Target="../ctrlProps/ctrlProp160.xml"/><Relationship Id="rId20" Type="http://schemas.openxmlformats.org/officeDocument/2006/relationships/ctrlProp" Target="../ctrlProps/ctrlProp22.xml"/><Relationship Id="rId41" Type="http://schemas.openxmlformats.org/officeDocument/2006/relationships/ctrlProp" Target="../ctrlProps/ctrlProp43.xml"/><Relationship Id="rId62" Type="http://schemas.openxmlformats.org/officeDocument/2006/relationships/ctrlProp" Target="../ctrlProps/ctrlProp64.xml"/><Relationship Id="rId83" Type="http://schemas.openxmlformats.org/officeDocument/2006/relationships/ctrlProp" Target="../ctrlProps/ctrlProp85.xml"/><Relationship Id="rId88" Type="http://schemas.openxmlformats.org/officeDocument/2006/relationships/ctrlProp" Target="../ctrlProps/ctrlProp90.xml"/><Relationship Id="rId111" Type="http://schemas.openxmlformats.org/officeDocument/2006/relationships/ctrlProp" Target="../ctrlProps/ctrlProp113.xml"/><Relationship Id="rId132" Type="http://schemas.openxmlformats.org/officeDocument/2006/relationships/ctrlProp" Target="../ctrlProps/ctrlProp134.xml"/><Relationship Id="rId153" Type="http://schemas.openxmlformats.org/officeDocument/2006/relationships/ctrlProp" Target="../ctrlProps/ctrlProp155.xml"/><Relationship Id="rId174" Type="http://schemas.openxmlformats.org/officeDocument/2006/relationships/ctrlProp" Target="../ctrlProps/ctrlProp176.xml"/><Relationship Id="rId179" Type="http://schemas.openxmlformats.org/officeDocument/2006/relationships/ctrlProp" Target="../ctrlProps/ctrlProp181.xml"/><Relationship Id="rId195" Type="http://schemas.openxmlformats.org/officeDocument/2006/relationships/ctrlProp" Target="../ctrlProps/ctrlProp197.xml"/><Relationship Id="rId209" Type="http://schemas.openxmlformats.org/officeDocument/2006/relationships/ctrlProp" Target="../ctrlProps/ctrlProp211.xml"/><Relationship Id="rId190" Type="http://schemas.openxmlformats.org/officeDocument/2006/relationships/ctrlProp" Target="../ctrlProps/ctrlProp192.xml"/><Relationship Id="rId204" Type="http://schemas.openxmlformats.org/officeDocument/2006/relationships/ctrlProp" Target="../ctrlProps/ctrlProp206.xml"/><Relationship Id="rId15" Type="http://schemas.openxmlformats.org/officeDocument/2006/relationships/ctrlProp" Target="../ctrlProps/ctrlProp17.xml"/><Relationship Id="rId36" Type="http://schemas.openxmlformats.org/officeDocument/2006/relationships/ctrlProp" Target="../ctrlProps/ctrlProp38.xml"/><Relationship Id="rId57" Type="http://schemas.openxmlformats.org/officeDocument/2006/relationships/ctrlProp" Target="../ctrlProps/ctrlProp59.xml"/><Relationship Id="rId106" Type="http://schemas.openxmlformats.org/officeDocument/2006/relationships/ctrlProp" Target="../ctrlProps/ctrlProp108.xml"/><Relationship Id="rId127" Type="http://schemas.openxmlformats.org/officeDocument/2006/relationships/ctrlProp" Target="../ctrlProps/ctrlProp129.xml"/><Relationship Id="rId10" Type="http://schemas.openxmlformats.org/officeDocument/2006/relationships/ctrlProp" Target="../ctrlProps/ctrlProp12.xml"/><Relationship Id="rId31" Type="http://schemas.openxmlformats.org/officeDocument/2006/relationships/ctrlProp" Target="../ctrlProps/ctrlProp33.xml"/><Relationship Id="rId52" Type="http://schemas.openxmlformats.org/officeDocument/2006/relationships/ctrlProp" Target="../ctrlProps/ctrlProp54.xml"/><Relationship Id="rId73" Type="http://schemas.openxmlformats.org/officeDocument/2006/relationships/ctrlProp" Target="../ctrlProps/ctrlProp75.xml"/><Relationship Id="rId78" Type="http://schemas.openxmlformats.org/officeDocument/2006/relationships/ctrlProp" Target="../ctrlProps/ctrlProp80.xml"/><Relationship Id="rId94" Type="http://schemas.openxmlformats.org/officeDocument/2006/relationships/ctrlProp" Target="../ctrlProps/ctrlProp96.xml"/><Relationship Id="rId99" Type="http://schemas.openxmlformats.org/officeDocument/2006/relationships/ctrlProp" Target="../ctrlProps/ctrlProp101.xml"/><Relationship Id="rId101" Type="http://schemas.openxmlformats.org/officeDocument/2006/relationships/ctrlProp" Target="../ctrlProps/ctrlProp103.xml"/><Relationship Id="rId122" Type="http://schemas.openxmlformats.org/officeDocument/2006/relationships/ctrlProp" Target="../ctrlProps/ctrlProp124.xml"/><Relationship Id="rId143" Type="http://schemas.openxmlformats.org/officeDocument/2006/relationships/ctrlProp" Target="../ctrlProps/ctrlProp145.xml"/><Relationship Id="rId148" Type="http://schemas.openxmlformats.org/officeDocument/2006/relationships/ctrlProp" Target="../ctrlProps/ctrlProp150.xml"/><Relationship Id="rId164" Type="http://schemas.openxmlformats.org/officeDocument/2006/relationships/ctrlProp" Target="../ctrlProps/ctrlProp166.xml"/><Relationship Id="rId169" Type="http://schemas.openxmlformats.org/officeDocument/2006/relationships/ctrlProp" Target="../ctrlProps/ctrlProp171.xml"/><Relationship Id="rId185" Type="http://schemas.openxmlformats.org/officeDocument/2006/relationships/ctrlProp" Target="../ctrlProps/ctrlProp187.xml"/><Relationship Id="rId4" Type="http://schemas.openxmlformats.org/officeDocument/2006/relationships/ctrlProp" Target="../ctrlProps/ctrlProp6.xml"/><Relationship Id="rId9" Type="http://schemas.openxmlformats.org/officeDocument/2006/relationships/ctrlProp" Target="../ctrlProps/ctrlProp11.xml"/><Relationship Id="rId180" Type="http://schemas.openxmlformats.org/officeDocument/2006/relationships/ctrlProp" Target="../ctrlProps/ctrlProp182.xml"/><Relationship Id="rId210" Type="http://schemas.openxmlformats.org/officeDocument/2006/relationships/ctrlProp" Target="../ctrlProps/ctrlProp212.xml"/><Relationship Id="rId215" Type="http://schemas.openxmlformats.org/officeDocument/2006/relationships/ctrlProp" Target="../ctrlProps/ctrlProp217.xml"/><Relationship Id="rId26" Type="http://schemas.openxmlformats.org/officeDocument/2006/relationships/ctrlProp" Target="../ctrlProps/ctrlProp28.xml"/><Relationship Id="rId47" Type="http://schemas.openxmlformats.org/officeDocument/2006/relationships/ctrlProp" Target="../ctrlProps/ctrlProp49.xml"/><Relationship Id="rId68" Type="http://schemas.openxmlformats.org/officeDocument/2006/relationships/ctrlProp" Target="../ctrlProps/ctrlProp70.xml"/><Relationship Id="rId89" Type="http://schemas.openxmlformats.org/officeDocument/2006/relationships/ctrlProp" Target="../ctrlProps/ctrlProp91.xml"/><Relationship Id="rId112" Type="http://schemas.openxmlformats.org/officeDocument/2006/relationships/ctrlProp" Target="../ctrlProps/ctrlProp114.xml"/><Relationship Id="rId133" Type="http://schemas.openxmlformats.org/officeDocument/2006/relationships/ctrlProp" Target="../ctrlProps/ctrlProp135.xml"/><Relationship Id="rId154" Type="http://schemas.openxmlformats.org/officeDocument/2006/relationships/ctrlProp" Target="../ctrlProps/ctrlProp156.xml"/><Relationship Id="rId175" Type="http://schemas.openxmlformats.org/officeDocument/2006/relationships/ctrlProp" Target="../ctrlProps/ctrlProp177.xml"/><Relationship Id="rId196" Type="http://schemas.openxmlformats.org/officeDocument/2006/relationships/ctrlProp" Target="../ctrlProps/ctrlProp198.xml"/><Relationship Id="rId200" Type="http://schemas.openxmlformats.org/officeDocument/2006/relationships/ctrlProp" Target="../ctrlProps/ctrlProp202.xml"/><Relationship Id="rId16" Type="http://schemas.openxmlformats.org/officeDocument/2006/relationships/ctrlProp" Target="../ctrlProps/ctrlProp18.xml"/><Relationship Id="rId37" Type="http://schemas.openxmlformats.org/officeDocument/2006/relationships/ctrlProp" Target="../ctrlProps/ctrlProp39.xml"/><Relationship Id="rId58" Type="http://schemas.openxmlformats.org/officeDocument/2006/relationships/ctrlProp" Target="../ctrlProps/ctrlProp60.xml"/><Relationship Id="rId79" Type="http://schemas.openxmlformats.org/officeDocument/2006/relationships/ctrlProp" Target="../ctrlProps/ctrlProp81.xml"/><Relationship Id="rId102" Type="http://schemas.openxmlformats.org/officeDocument/2006/relationships/ctrlProp" Target="../ctrlProps/ctrlProp104.xml"/><Relationship Id="rId123" Type="http://schemas.openxmlformats.org/officeDocument/2006/relationships/ctrlProp" Target="../ctrlProps/ctrlProp125.xml"/><Relationship Id="rId144" Type="http://schemas.openxmlformats.org/officeDocument/2006/relationships/ctrlProp" Target="../ctrlProps/ctrlProp146.xml"/><Relationship Id="rId90" Type="http://schemas.openxmlformats.org/officeDocument/2006/relationships/ctrlProp" Target="../ctrlProps/ctrlProp92.xml"/><Relationship Id="rId165" Type="http://schemas.openxmlformats.org/officeDocument/2006/relationships/ctrlProp" Target="../ctrlProps/ctrlProp167.xml"/><Relationship Id="rId186" Type="http://schemas.openxmlformats.org/officeDocument/2006/relationships/ctrlProp" Target="../ctrlProps/ctrlProp188.xml"/><Relationship Id="rId211" Type="http://schemas.openxmlformats.org/officeDocument/2006/relationships/ctrlProp" Target="../ctrlProps/ctrlProp213.xml"/><Relationship Id="rId27" Type="http://schemas.openxmlformats.org/officeDocument/2006/relationships/ctrlProp" Target="../ctrlProps/ctrlProp29.xml"/><Relationship Id="rId48" Type="http://schemas.openxmlformats.org/officeDocument/2006/relationships/ctrlProp" Target="../ctrlProps/ctrlProp50.xml"/><Relationship Id="rId69" Type="http://schemas.openxmlformats.org/officeDocument/2006/relationships/ctrlProp" Target="../ctrlProps/ctrlProp71.xml"/><Relationship Id="rId113" Type="http://schemas.openxmlformats.org/officeDocument/2006/relationships/ctrlProp" Target="../ctrlProps/ctrlProp115.xml"/><Relationship Id="rId134" Type="http://schemas.openxmlformats.org/officeDocument/2006/relationships/ctrlProp" Target="../ctrlProps/ctrlProp136.xml"/><Relationship Id="rId80" Type="http://schemas.openxmlformats.org/officeDocument/2006/relationships/ctrlProp" Target="../ctrlProps/ctrlProp82.xml"/><Relationship Id="rId155" Type="http://schemas.openxmlformats.org/officeDocument/2006/relationships/ctrlProp" Target="../ctrlProps/ctrlProp157.xml"/><Relationship Id="rId176" Type="http://schemas.openxmlformats.org/officeDocument/2006/relationships/ctrlProp" Target="../ctrlProps/ctrlProp178.xml"/><Relationship Id="rId197" Type="http://schemas.openxmlformats.org/officeDocument/2006/relationships/ctrlProp" Target="../ctrlProps/ctrlProp199.xml"/><Relationship Id="rId201" Type="http://schemas.openxmlformats.org/officeDocument/2006/relationships/ctrlProp" Target="../ctrlProps/ctrlProp203.xml"/><Relationship Id="rId17" Type="http://schemas.openxmlformats.org/officeDocument/2006/relationships/ctrlProp" Target="../ctrlProps/ctrlProp19.xml"/><Relationship Id="rId38" Type="http://schemas.openxmlformats.org/officeDocument/2006/relationships/ctrlProp" Target="../ctrlProps/ctrlProp40.xml"/><Relationship Id="rId59" Type="http://schemas.openxmlformats.org/officeDocument/2006/relationships/ctrlProp" Target="../ctrlProps/ctrlProp61.xml"/><Relationship Id="rId103" Type="http://schemas.openxmlformats.org/officeDocument/2006/relationships/ctrlProp" Target="../ctrlProps/ctrlProp105.xml"/><Relationship Id="rId124" Type="http://schemas.openxmlformats.org/officeDocument/2006/relationships/ctrlProp" Target="../ctrlProps/ctrlProp126.xml"/><Relationship Id="rId70" Type="http://schemas.openxmlformats.org/officeDocument/2006/relationships/ctrlProp" Target="../ctrlProps/ctrlProp72.xml"/><Relationship Id="rId91" Type="http://schemas.openxmlformats.org/officeDocument/2006/relationships/ctrlProp" Target="../ctrlProps/ctrlProp93.xml"/><Relationship Id="rId145" Type="http://schemas.openxmlformats.org/officeDocument/2006/relationships/ctrlProp" Target="../ctrlProps/ctrlProp147.xml"/><Relationship Id="rId166" Type="http://schemas.openxmlformats.org/officeDocument/2006/relationships/ctrlProp" Target="../ctrlProps/ctrlProp168.xml"/><Relationship Id="rId187" Type="http://schemas.openxmlformats.org/officeDocument/2006/relationships/ctrlProp" Target="../ctrlProps/ctrlProp189.xml"/><Relationship Id="rId1" Type="http://schemas.openxmlformats.org/officeDocument/2006/relationships/printerSettings" Target="../printerSettings/printerSettings4.bin"/><Relationship Id="rId212" Type="http://schemas.openxmlformats.org/officeDocument/2006/relationships/ctrlProp" Target="../ctrlProps/ctrlProp214.xml"/><Relationship Id="rId28" Type="http://schemas.openxmlformats.org/officeDocument/2006/relationships/ctrlProp" Target="../ctrlProps/ctrlProp30.xml"/><Relationship Id="rId49" Type="http://schemas.openxmlformats.org/officeDocument/2006/relationships/ctrlProp" Target="../ctrlProps/ctrlProp51.xml"/><Relationship Id="rId114" Type="http://schemas.openxmlformats.org/officeDocument/2006/relationships/ctrlProp" Target="../ctrlProps/ctrlProp116.xml"/><Relationship Id="rId60" Type="http://schemas.openxmlformats.org/officeDocument/2006/relationships/ctrlProp" Target="../ctrlProps/ctrlProp62.xml"/><Relationship Id="rId81" Type="http://schemas.openxmlformats.org/officeDocument/2006/relationships/ctrlProp" Target="../ctrlProps/ctrlProp83.xml"/><Relationship Id="rId135" Type="http://schemas.openxmlformats.org/officeDocument/2006/relationships/ctrlProp" Target="../ctrlProps/ctrlProp137.xml"/><Relationship Id="rId156" Type="http://schemas.openxmlformats.org/officeDocument/2006/relationships/ctrlProp" Target="../ctrlProps/ctrlProp158.xml"/><Relationship Id="rId177" Type="http://schemas.openxmlformats.org/officeDocument/2006/relationships/ctrlProp" Target="../ctrlProps/ctrlProp179.xml"/><Relationship Id="rId198" Type="http://schemas.openxmlformats.org/officeDocument/2006/relationships/ctrlProp" Target="../ctrlProps/ctrlProp200.xml"/><Relationship Id="rId202" Type="http://schemas.openxmlformats.org/officeDocument/2006/relationships/ctrlProp" Target="../ctrlProps/ctrlProp204.xml"/><Relationship Id="rId18" Type="http://schemas.openxmlformats.org/officeDocument/2006/relationships/ctrlProp" Target="../ctrlProps/ctrlProp20.xml"/><Relationship Id="rId39" Type="http://schemas.openxmlformats.org/officeDocument/2006/relationships/ctrlProp" Target="../ctrlProps/ctrlProp41.xml"/><Relationship Id="rId50" Type="http://schemas.openxmlformats.org/officeDocument/2006/relationships/ctrlProp" Target="../ctrlProps/ctrlProp52.xml"/><Relationship Id="rId104" Type="http://schemas.openxmlformats.org/officeDocument/2006/relationships/ctrlProp" Target="../ctrlProps/ctrlProp106.xml"/><Relationship Id="rId125" Type="http://schemas.openxmlformats.org/officeDocument/2006/relationships/ctrlProp" Target="../ctrlProps/ctrlProp127.xml"/><Relationship Id="rId146" Type="http://schemas.openxmlformats.org/officeDocument/2006/relationships/ctrlProp" Target="../ctrlProps/ctrlProp148.xml"/><Relationship Id="rId167" Type="http://schemas.openxmlformats.org/officeDocument/2006/relationships/ctrlProp" Target="../ctrlProps/ctrlProp169.xml"/><Relationship Id="rId188" Type="http://schemas.openxmlformats.org/officeDocument/2006/relationships/ctrlProp" Target="../ctrlProps/ctrlProp190.xml"/><Relationship Id="rId71" Type="http://schemas.openxmlformats.org/officeDocument/2006/relationships/ctrlProp" Target="../ctrlProps/ctrlProp73.xml"/><Relationship Id="rId92" Type="http://schemas.openxmlformats.org/officeDocument/2006/relationships/ctrlProp" Target="../ctrlProps/ctrlProp94.xml"/><Relationship Id="rId213" Type="http://schemas.openxmlformats.org/officeDocument/2006/relationships/ctrlProp" Target="../ctrlProps/ctrlProp215.xml"/><Relationship Id="rId2" Type="http://schemas.openxmlformats.org/officeDocument/2006/relationships/drawing" Target="../drawings/drawing3.xml"/><Relationship Id="rId29" Type="http://schemas.openxmlformats.org/officeDocument/2006/relationships/ctrlProp" Target="../ctrlProps/ctrlProp31.xml"/><Relationship Id="rId40" Type="http://schemas.openxmlformats.org/officeDocument/2006/relationships/ctrlProp" Target="../ctrlProps/ctrlProp42.xml"/><Relationship Id="rId115" Type="http://schemas.openxmlformats.org/officeDocument/2006/relationships/ctrlProp" Target="../ctrlProps/ctrlProp117.xml"/><Relationship Id="rId136" Type="http://schemas.openxmlformats.org/officeDocument/2006/relationships/ctrlProp" Target="../ctrlProps/ctrlProp138.xml"/><Relationship Id="rId157" Type="http://schemas.openxmlformats.org/officeDocument/2006/relationships/ctrlProp" Target="../ctrlProps/ctrlProp159.xml"/><Relationship Id="rId178" Type="http://schemas.openxmlformats.org/officeDocument/2006/relationships/ctrlProp" Target="../ctrlProps/ctrlProp180.xml"/><Relationship Id="rId61" Type="http://schemas.openxmlformats.org/officeDocument/2006/relationships/ctrlProp" Target="../ctrlProps/ctrlProp63.xml"/><Relationship Id="rId82" Type="http://schemas.openxmlformats.org/officeDocument/2006/relationships/ctrlProp" Target="../ctrlProps/ctrlProp84.xml"/><Relationship Id="rId199" Type="http://schemas.openxmlformats.org/officeDocument/2006/relationships/ctrlProp" Target="../ctrlProps/ctrlProp201.xml"/><Relationship Id="rId203" Type="http://schemas.openxmlformats.org/officeDocument/2006/relationships/ctrlProp" Target="../ctrlProps/ctrlProp205.xml"/><Relationship Id="rId19"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31.xml"/><Relationship Id="rId18" Type="http://schemas.openxmlformats.org/officeDocument/2006/relationships/ctrlProp" Target="../ctrlProps/ctrlProp236.xml"/><Relationship Id="rId26" Type="http://schemas.openxmlformats.org/officeDocument/2006/relationships/ctrlProp" Target="../ctrlProps/ctrlProp244.xml"/><Relationship Id="rId39" Type="http://schemas.openxmlformats.org/officeDocument/2006/relationships/ctrlProp" Target="../ctrlProps/ctrlProp257.xml"/><Relationship Id="rId21" Type="http://schemas.openxmlformats.org/officeDocument/2006/relationships/ctrlProp" Target="../ctrlProps/ctrlProp239.xml"/><Relationship Id="rId34" Type="http://schemas.openxmlformats.org/officeDocument/2006/relationships/ctrlProp" Target="../ctrlProps/ctrlProp252.xml"/><Relationship Id="rId7" Type="http://schemas.openxmlformats.org/officeDocument/2006/relationships/ctrlProp" Target="../ctrlProps/ctrlProp225.xml"/><Relationship Id="rId12" Type="http://schemas.openxmlformats.org/officeDocument/2006/relationships/ctrlProp" Target="../ctrlProps/ctrlProp230.xml"/><Relationship Id="rId17" Type="http://schemas.openxmlformats.org/officeDocument/2006/relationships/ctrlProp" Target="../ctrlProps/ctrlProp235.xml"/><Relationship Id="rId25" Type="http://schemas.openxmlformats.org/officeDocument/2006/relationships/ctrlProp" Target="../ctrlProps/ctrlProp243.xml"/><Relationship Id="rId33" Type="http://schemas.openxmlformats.org/officeDocument/2006/relationships/ctrlProp" Target="../ctrlProps/ctrlProp251.xml"/><Relationship Id="rId38" Type="http://schemas.openxmlformats.org/officeDocument/2006/relationships/ctrlProp" Target="../ctrlProps/ctrlProp256.xml"/><Relationship Id="rId2" Type="http://schemas.openxmlformats.org/officeDocument/2006/relationships/drawing" Target="../drawings/drawing4.xml"/><Relationship Id="rId16" Type="http://schemas.openxmlformats.org/officeDocument/2006/relationships/ctrlProp" Target="../ctrlProps/ctrlProp234.xml"/><Relationship Id="rId20" Type="http://schemas.openxmlformats.org/officeDocument/2006/relationships/ctrlProp" Target="../ctrlProps/ctrlProp238.xml"/><Relationship Id="rId29"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24.xml"/><Relationship Id="rId11" Type="http://schemas.openxmlformats.org/officeDocument/2006/relationships/ctrlProp" Target="../ctrlProps/ctrlProp229.xml"/><Relationship Id="rId24" Type="http://schemas.openxmlformats.org/officeDocument/2006/relationships/ctrlProp" Target="../ctrlProps/ctrlProp242.xml"/><Relationship Id="rId32" Type="http://schemas.openxmlformats.org/officeDocument/2006/relationships/ctrlProp" Target="../ctrlProps/ctrlProp250.xml"/><Relationship Id="rId37" Type="http://schemas.openxmlformats.org/officeDocument/2006/relationships/ctrlProp" Target="../ctrlProps/ctrlProp255.xml"/><Relationship Id="rId5" Type="http://schemas.openxmlformats.org/officeDocument/2006/relationships/ctrlProp" Target="../ctrlProps/ctrlProp223.xml"/><Relationship Id="rId15" Type="http://schemas.openxmlformats.org/officeDocument/2006/relationships/ctrlProp" Target="../ctrlProps/ctrlProp233.xml"/><Relationship Id="rId23" Type="http://schemas.openxmlformats.org/officeDocument/2006/relationships/ctrlProp" Target="../ctrlProps/ctrlProp241.xml"/><Relationship Id="rId28" Type="http://schemas.openxmlformats.org/officeDocument/2006/relationships/ctrlProp" Target="../ctrlProps/ctrlProp246.xml"/><Relationship Id="rId36" Type="http://schemas.openxmlformats.org/officeDocument/2006/relationships/ctrlProp" Target="../ctrlProps/ctrlProp254.xml"/><Relationship Id="rId10" Type="http://schemas.openxmlformats.org/officeDocument/2006/relationships/ctrlProp" Target="../ctrlProps/ctrlProp228.xml"/><Relationship Id="rId19" Type="http://schemas.openxmlformats.org/officeDocument/2006/relationships/ctrlProp" Target="../ctrlProps/ctrlProp237.xml"/><Relationship Id="rId31" Type="http://schemas.openxmlformats.org/officeDocument/2006/relationships/ctrlProp" Target="../ctrlProps/ctrlProp249.xml"/><Relationship Id="rId4" Type="http://schemas.openxmlformats.org/officeDocument/2006/relationships/ctrlProp" Target="../ctrlProps/ctrlProp222.xml"/><Relationship Id="rId9" Type="http://schemas.openxmlformats.org/officeDocument/2006/relationships/ctrlProp" Target="../ctrlProps/ctrlProp227.xml"/><Relationship Id="rId14" Type="http://schemas.openxmlformats.org/officeDocument/2006/relationships/ctrlProp" Target="../ctrlProps/ctrlProp232.xml"/><Relationship Id="rId22" Type="http://schemas.openxmlformats.org/officeDocument/2006/relationships/ctrlProp" Target="../ctrlProps/ctrlProp240.xml"/><Relationship Id="rId27" Type="http://schemas.openxmlformats.org/officeDocument/2006/relationships/ctrlProp" Target="../ctrlProps/ctrlProp245.xml"/><Relationship Id="rId30" Type="http://schemas.openxmlformats.org/officeDocument/2006/relationships/ctrlProp" Target="../ctrlProps/ctrlProp248.xml"/><Relationship Id="rId35" Type="http://schemas.openxmlformats.org/officeDocument/2006/relationships/ctrlProp" Target="../ctrlProps/ctrlProp253.xml"/><Relationship Id="rId8" Type="http://schemas.openxmlformats.org/officeDocument/2006/relationships/ctrlProp" Target="../ctrlProps/ctrlProp226.xml"/><Relationship Id="rId3"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5" Type="http://schemas.openxmlformats.org/officeDocument/2006/relationships/ctrlProp" Target="../ctrlProps/ctrlProp259.xml"/><Relationship Id="rId4" Type="http://schemas.openxmlformats.org/officeDocument/2006/relationships/ctrlProp" Target="../ctrlProps/ctrlProp25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X44"/>
  <sheetViews>
    <sheetView topLeftCell="A31" zoomScale="85" zoomScaleNormal="85" zoomScaleSheetLayoutView="100" workbookViewId="0">
      <selection activeCell="Q36" sqref="Q36"/>
    </sheetView>
  </sheetViews>
  <sheetFormatPr defaultRowHeight="13" x14ac:dyDescent="0.2"/>
  <cols>
    <col min="1" max="1" width="23" customWidth="1"/>
    <col min="2" max="2" width="3.08984375" customWidth="1"/>
    <col min="3" max="3" width="5.08984375" customWidth="1"/>
    <col min="4" max="4" width="3.1796875" customWidth="1"/>
    <col min="5" max="5" width="4.6328125" customWidth="1"/>
    <col min="6" max="6" width="3.1796875" customWidth="1"/>
    <col min="7" max="7" width="4.6328125" customWidth="1"/>
    <col min="8" max="8" width="3.1796875" customWidth="1"/>
    <col min="9" max="9" width="12.36328125" customWidth="1"/>
    <col min="10" max="10" width="7.6328125" customWidth="1"/>
    <col min="11" max="11" width="3.453125" customWidth="1"/>
    <col min="12" max="12" width="4.6328125" customWidth="1"/>
    <col min="13" max="13" width="3.453125" customWidth="1"/>
    <col min="14" max="14" width="4.6328125" customWidth="1"/>
    <col min="15" max="15" width="3.453125" customWidth="1"/>
    <col min="16" max="16" width="9.1796875" customWidth="1"/>
    <col min="17" max="17" width="25.81640625" customWidth="1"/>
    <col min="18" max="18" width="3.6328125" customWidth="1"/>
  </cols>
  <sheetData>
    <row r="1" spans="1:24" x14ac:dyDescent="0.2">
      <c r="J1" s="118" t="s">
        <v>91</v>
      </c>
      <c r="K1" s="141">
        <v>23</v>
      </c>
      <c r="L1" s="118"/>
      <c r="M1" s="41" t="s">
        <v>133</v>
      </c>
      <c r="N1" s="41" t="s">
        <v>315</v>
      </c>
      <c r="O1" s="41" t="s">
        <v>91</v>
      </c>
      <c r="P1" s="79" t="s">
        <v>135</v>
      </c>
      <c r="X1" s="141">
        <f>ROW()</f>
        <v>1</v>
      </c>
    </row>
    <row r="2" spans="1:24" ht="18" customHeight="1" x14ac:dyDescent="0.2">
      <c r="A2" s="42"/>
      <c r="B2" s="42"/>
      <c r="C2" s="144" t="str">
        <f>"福祉サービス第三者評価結果報告書【" &amp; I44 &amp; "】"</f>
        <v>福祉サービス第三者評価結果報告書【令和5年度】</v>
      </c>
      <c r="D2" s="42"/>
      <c r="E2" s="42"/>
      <c r="F2" s="42"/>
      <c r="G2" s="42"/>
      <c r="H2" s="42"/>
      <c r="I2" s="42"/>
      <c r="J2" s="42"/>
      <c r="K2" s="42"/>
      <c r="L2" s="42"/>
      <c r="M2" s="42"/>
      <c r="N2" s="42"/>
      <c r="O2" s="42"/>
      <c r="P2" s="42"/>
      <c r="Q2" s="42"/>
      <c r="R2" s="42"/>
      <c r="X2" s="141">
        <f>ROW()</f>
        <v>2</v>
      </c>
    </row>
    <row r="3" spans="1:24" ht="14" x14ac:dyDescent="0.2">
      <c r="J3" s="43"/>
      <c r="K3" s="44" t="s">
        <v>18</v>
      </c>
      <c r="L3" s="43"/>
      <c r="M3" s="44" t="s">
        <v>19</v>
      </c>
      <c r="N3" s="43"/>
      <c r="O3" s="44" t="s">
        <v>20</v>
      </c>
      <c r="Q3" s="42"/>
      <c r="R3" s="42"/>
      <c r="X3" s="141">
        <f>ROW()</f>
        <v>3</v>
      </c>
    </row>
    <row r="4" spans="1:24" ht="8.25" customHeight="1" x14ac:dyDescent="0.2">
      <c r="X4" s="141">
        <f>ROW()</f>
        <v>4</v>
      </c>
    </row>
    <row r="5" spans="1:24" x14ac:dyDescent="0.2">
      <c r="A5" t="s">
        <v>21</v>
      </c>
      <c r="X5" s="141">
        <f>ROW()</f>
        <v>5</v>
      </c>
    </row>
    <row r="6" spans="1:24" x14ac:dyDescent="0.2">
      <c r="A6" t="s">
        <v>124</v>
      </c>
      <c r="X6" s="141">
        <f>ROW()</f>
        <v>6</v>
      </c>
    </row>
    <row r="7" spans="1:24" ht="10.5" customHeight="1" x14ac:dyDescent="0.2">
      <c r="X7" s="141">
        <f>ROW()</f>
        <v>7</v>
      </c>
    </row>
    <row r="8" spans="1:24" ht="12" customHeight="1" x14ac:dyDescent="0.2">
      <c r="D8" s="164" t="s">
        <v>112</v>
      </c>
      <c r="E8" s="165"/>
      <c r="F8" s="173" t="s">
        <v>318</v>
      </c>
      <c r="G8" s="174"/>
      <c r="H8" s="174"/>
      <c r="I8" s="45"/>
      <c r="J8" s="45"/>
      <c r="K8" s="45"/>
      <c r="L8" s="45"/>
      <c r="M8" s="45"/>
      <c r="N8" s="45"/>
      <c r="O8" s="46"/>
      <c r="X8" s="141">
        <f>ROW()</f>
        <v>8</v>
      </c>
    </row>
    <row r="9" spans="1:24" ht="33" customHeight="1" x14ac:dyDescent="0.2">
      <c r="B9" s="47"/>
      <c r="C9" s="47"/>
      <c r="D9" s="164" t="s">
        <v>113</v>
      </c>
      <c r="E9" s="165"/>
      <c r="F9" s="182" t="s">
        <v>319</v>
      </c>
      <c r="G9" s="183"/>
      <c r="H9" s="183"/>
      <c r="I9" s="183"/>
      <c r="J9" s="183"/>
      <c r="K9" s="183"/>
      <c r="L9" s="183"/>
      <c r="M9" s="183"/>
      <c r="N9" s="183"/>
      <c r="O9" s="183"/>
      <c r="X9" s="141">
        <f>ROW()</f>
        <v>9</v>
      </c>
    </row>
    <row r="10" spans="1:24" ht="52.5" customHeight="1" x14ac:dyDescent="0.2">
      <c r="B10" s="47"/>
      <c r="C10" s="47"/>
      <c r="D10" s="47"/>
      <c r="E10" s="47" t="s">
        <v>114</v>
      </c>
      <c r="F10" s="179" t="s">
        <v>320</v>
      </c>
      <c r="G10" s="180"/>
      <c r="H10" s="180"/>
      <c r="I10" s="180"/>
      <c r="J10" s="180"/>
      <c r="K10" s="180"/>
      <c r="L10" s="180"/>
      <c r="M10" s="180"/>
      <c r="N10" s="180"/>
      <c r="O10" s="180"/>
      <c r="X10" s="141">
        <f>ROW()</f>
        <v>10</v>
      </c>
    </row>
    <row r="11" spans="1:24" ht="18" customHeight="1" x14ac:dyDescent="0.2">
      <c r="A11" s="47"/>
      <c r="E11" s="47" t="s">
        <v>115</v>
      </c>
      <c r="G11" s="48"/>
      <c r="H11" s="49"/>
      <c r="I11" s="50"/>
      <c r="J11" s="51" t="s">
        <v>23</v>
      </c>
      <c r="K11" s="52" t="s">
        <v>321</v>
      </c>
      <c r="L11" s="53" t="s">
        <v>52</v>
      </c>
      <c r="M11" s="181" t="s">
        <v>322</v>
      </c>
      <c r="N11" s="182"/>
      <c r="O11" s="54"/>
    </row>
    <row r="12" spans="1:24" ht="16.5" customHeight="1" x14ac:dyDescent="0.2">
      <c r="B12" s="47"/>
      <c r="C12" s="47"/>
      <c r="D12" s="47"/>
      <c r="E12" s="47" t="s">
        <v>116</v>
      </c>
      <c r="F12" s="177" t="s">
        <v>323</v>
      </c>
      <c r="G12" s="177"/>
      <c r="H12" s="177"/>
      <c r="I12" s="177"/>
      <c r="J12" s="177"/>
      <c r="K12" s="177"/>
      <c r="L12" s="177"/>
      <c r="M12" s="177"/>
      <c r="N12" s="177"/>
      <c r="O12" s="178"/>
    </row>
    <row r="13" spans="1:24" ht="13.5" customHeight="1" x14ac:dyDescent="0.2">
      <c r="E13" s="47" t="s">
        <v>117</v>
      </c>
      <c r="F13" s="166" t="s">
        <v>324</v>
      </c>
      <c r="G13" s="166"/>
      <c r="H13" s="166"/>
      <c r="I13" s="166"/>
      <c r="J13" s="166"/>
      <c r="K13" s="166"/>
      <c r="L13" s="166"/>
      <c r="M13" s="166"/>
      <c r="N13" s="166"/>
      <c r="O13" s="55" t="s">
        <v>24</v>
      </c>
    </row>
    <row r="14" spans="1:24" ht="18" customHeight="1" x14ac:dyDescent="0.2">
      <c r="A14" s="56" t="s">
        <v>53</v>
      </c>
    </row>
    <row r="15" spans="1:24" ht="13.5" customHeight="1" x14ac:dyDescent="0.2"/>
    <row r="16" spans="1:24" ht="13.5" customHeight="1" x14ac:dyDescent="0.2">
      <c r="A16" s="201" t="s">
        <v>25</v>
      </c>
      <c r="B16" s="170" t="s">
        <v>26</v>
      </c>
      <c r="C16" s="171"/>
      <c r="D16" s="171"/>
      <c r="E16" s="171"/>
      <c r="F16" s="171"/>
      <c r="G16" s="171"/>
      <c r="H16" s="171"/>
      <c r="I16" s="172"/>
      <c r="J16" s="170" t="s">
        <v>27</v>
      </c>
      <c r="K16" s="171"/>
      <c r="L16" s="171"/>
      <c r="M16" s="171"/>
      <c r="N16" s="171"/>
      <c r="O16" s="172"/>
      <c r="P16" s="2"/>
      <c r="Q16" s="2"/>
      <c r="R16" s="2"/>
      <c r="S16" s="2"/>
      <c r="T16" s="2"/>
      <c r="U16" s="2"/>
      <c r="V16" s="2"/>
    </row>
    <row r="17" spans="1:24" ht="18" customHeight="1" x14ac:dyDescent="0.2">
      <c r="A17" s="202"/>
      <c r="B17" s="57" t="s">
        <v>28</v>
      </c>
      <c r="C17" s="167" t="s">
        <v>352</v>
      </c>
      <c r="D17" s="168"/>
      <c r="E17" s="168"/>
      <c r="F17" s="168"/>
      <c r="G17" s="168"/>
      <c r="H17" s="168"/>
      <c r="I17" s="169"/>
      <c r="J17" s="184" t="s">
        <v>353</v>
      </c>
      <c r="K17" s="185"/>
      <c r="L17" s="186"/>
      <c r="M17" s="186"/>
      <c r="N17" s="186"/>
      <c r="O17" s="187"/>
      <c r="P17" s="2"/>
      <c r="Q17" s="2"/>
      <c r="R17" s="2"/>
      <c r="S17" s="58" t="b">
        <v>0</v>
      </c>
      <c r="T17" s="58" t="b">
        <v>0</v>
      </c>
      <c r="U17" s="2"/>
      <c r="V17" s="2"/>
    </row>
    <row r="18" spans="1:24" ht="18" customHeight="1" x14ac:dyDescent="0.2">
      <c r="A18" s="202"/>
      <c r="B18" s="57" t="s">
        <v>29</v>
      </c>
      <c r="C18" s="167" t="s">
        <v>333</v>
      </c>
      <c r="D18" s="168"/>
      <c r="E18" s="168"/>
      <c r="F18" s="168"/>
      <c r="G18" s="168"/>
      <c r="H18" s="168"/>
      <c r="I18" s="169"/>
      <c r="J18" s="184" t="s">
        <v>335</v>
      </c>
      <c r="K18" s="185"/>
      <c r="L18" s="186"/>
      <c r="M18" s="186"/>
      <c r="N18" s="186"/>
      <c r="O18" s="187"/>
      <c r="P18" s="2"/>
      <c r="Q18" s="2"/>
      <c r="R18" s="2"/>
      <c r="S18" s="58" t="b">
        <v>0</v>
      </c>
      <c r="T18" s="58" t="b">
        <v>0</v>
      </c>
      <c r="U18" s="2"/>
      <c r="V18" s="2"/>
    </row>
    <row r="19" spans="1:24" ht="18" customHeight="1" x14ac:dyDescent="0.2">
      <c r="A19" s="202"/>
      <c r="B19" s="57" t="s">
        <v>30</v>
      </c>
      <c r="C19" s="167" t="s">
        <v>334</v>
      </c>
      <c r="D19" s="168"/>
      <c r="E19" s="168"/>
      <c r="F19" s="168"/>
      <c r="G19" s="168"/>
      <c r="H19" s="168"/>
      <c r="I19" s="169"/>
      <c r="J19" s="184" t="s">
        <v>332</v>
      </c>
      <c r="K19" s="185"/>
      <c r="L19" s="186"/>
      <c r="M19" s="186"/>
      <c r="N19" s="186"/>
      <c r="O19" s="187"/>
      <c r="P19" s="2"/>
      <c r="Q19" s="2"/>
      <c r="R19" s="2"/>
      <c r="S19" s="58" t="b">
        <v>0</v>
      </c>
      <c r="T19" s="58" t="b">
        <v>0</v>
      </c>
      <c r="U19" s="2"/>
      <c r="V19" s="2"/>
    </row>
    <row r="20" spans="1:24" ht="18" customHeight="1" x14ac:dyDescent="0.2">
      <c r="A20" s="202"/>
      <c r="B20" s="57" t="s">
        <v>54</v>
      </c>
      <c r="C20" s="167"/>
      <c r="D20" s="168"/>
      <c r="E20" s="168"/>
      <c r="F20" s="168"/>
      <c r="G20" s="168"/>
      <c r="H20" s="168"/>
      <c r="I20" s="169"/>
      <c r="J20" s="184"/>
      <c r="K20" s="185"/>
      <c r="L20" s="186"/>
      <c r="M20" s="186"/>
      <c r="N20" s="186"/>
      <c r="O20" s="187"/>
      <c r="P20" s="2"/>
      <c r="Q20" s="2"/>
      <c r="R20" s="2"/>
      <c r="S20" s="58" t="b">
        <v>0</v>
      </c>
      <c r="T20" s="58" t="b">
        <v>0</v>
      </c>
      <c r="U20" s="2"/>
      <c r="V20" s="2"/>
    </row>
    <row r="21" spans="1:24" ht="18" customHeight="1" x14ac:dyDescent="0.2">
      <c r="A21" s="202"/>
      <c r="B21" s="57" t="s">
        <v>55</v>
      </c>
      <c r="C21" s="167"/>
      <c r="D21" s="168"/>
      <c r="E21" s="168"/>
      <c r="F21" s="168"/>
      <c r="G21" s="168"/>
      <c r="H21" s="168"/>
      <c r="I21" s="169"/>
      <c r="J21" s="184"/>
      <c r="K21" s="185"/>
      <c r="L21" s="186"/>
      <c r="M21" s="186"/>
      <c r="N21" s="186"/>
      <c r="O21" s="187"/>
      <c r="P21" s="2"/>
      <c r="Q21" s="2"/>
      <c r="R21" s="2"/>
      <c r="S21" s="58" t="b">
        <v>0</v>
      </c>
      <c r="T21" s="58" t="b">
        <v>0</v>
      </c>
      <c r="U21" s="2"/>
      <c r="V21" s="2"/>
    </row>
    <row r="22" spans="1:24" ht="18" customHeight="1" x14ac:dyDescent="0.2">
      <c r="A22" s="203"/>
      <c r="B22" s="57" t="s">
        <v>56</v>
      </c>
      <c r="C22" s="167"/>
      <c r="D22" s="168"/>
      <c r="E22" s="168"/>
      <c r="F22" s="168"/>
      <c r="G22" s="168"/>
      <c r="H22" s="168"/>
      <c r="I22" s="169"/>
      <c r="J22" s="184"/>
      <c r="K22" s="185"/>
      <c r="L22" s="186"/>
      <c r="M22" s="186"/>
      <c r="N22" s="186"/>
      <c r="O22" s="187"/>
      <c r="P22" s="2"/>
      <c r="Q22" s="2"/>
      <c r="R22" s="2"/>
      <c r="S22" s="58" t="b">
        <v>0</v>
      </c>
      <c r="T22" s="58" t="b">
        <v>0</v>
      </c>
      <c r="U22" s="2"/>
      <c r="V22" s="2"/>
    </row>
    <row r="23" spans="1:24" ht="42" customHeight="1" x14ac:dyDescent="0.2">
      <c r="A23" s="133" t="s">
        <v>111</v>
      </c>
      <c r="B23" s="215" t="s">
        <v>134</v>
      </c>
      <c r="C23" s="216"/>
      <c r="D23" s="216"/>
      <c r="E23" s="216"/>
      <c r="F23" s="216"/>
      <c r="G23" s="216"/>
      <c r="H23" s="216"/>
      <c r="I23" s="216"/>
      <c r="J23" s="217" t="str">
        <f>IF(M24="","指定番号を入力してください","")</f>
        <v/>
      </c>
      <c r="K23" s="216"/>
      <c r="L23" s="216"/>
      <c r="M23" s="216"/>
      <c r="N23" s="216"/>
      <c r="O23" s="218"/>
      <c r="P23" s="2"/>
      <c r="Q23" s="2"/>
      <c r="R23" s="2"/>
      <c r="S23" s="135"/>
      <c r="T23" s="134"/>
      <c r="U23" s="2"/>
      <c r="V23" s="2"/>
    </row>
    <row r="24" spans="1:24" ht="45" customHeight="1" x14ac:dyDescent="0.2">
      <c r="A24" s="59" t="s">
        <v>31</v>
      </c>
      <c r="B24" s="205" t="s">
        <v>325</v>
      </c>
      <c r="C24" s="206"/>
      <c r="D24" s="206"/>
      <c r="E24" s="206"/>
      <c r="F24" s="206"/>
      <c r="G24" s="206"/>
      <c r="H24" s="206"/>
      <c r="I24" s="206"/>
      <c r="J24" s="207"/>
      <c r="K24" s="162" t="s">
        <v>125</v>
      </c>
      <c r="L24" s="163"/>
      <c r="M24" s="198" t="s">
        <v>331</v>
      </c>
      <c r="N24" s="199"/>
      <c r="O24" s="200"/>
      <c r="P24" s="2"/>
      <c r="Q24" s="2"/>
      <c r="R24" s="2"/>
      <c r="S24" s="135"/>
      <c r="T24" s="2"/>
      <c r="U24" s="2"/>
      <c r="V24" s="2"/>
    </row>
    <row r="25" spans="1:24" ht="18" customHeight="1" x14ac:dyDescent="0.2">
      <c r="A25" s="208" t="s">
        <v>32</v>
      </c>
      <c r="B25" s="188" t="s">
        <v>33</v>
      </c>
      <c r="C25" s="189"/>
      <c r="D25" s="195" t="s">
        <v>328</v>
      </c>
      <c r="E25" s="196"/>
      <c r="F25" s="197"/>
      <c r="G25" s="60"/>
      <c r="H25" s="60"/>
      <c r="I25" s="60"/>
      <c r="J25" s="60"/>
      <c r="K25" s="60"/>
      <c r="L25" s="60"/>
      <c r="M25" s="60"/>
      <c r="N25" s="60"/>
      <c r="O25" s="61"/>
      <c r="P25" s="2"/>
      <c r="Q25" s="2"/>
      <c r="R25" s="2"/>
      <c r="S25" s="2"/>
      <c r="T25" s="2"/>
      <c r="U25" s="2"/>
      <c r="V25" s="2"/>
    </row>
    <row r="26" spans="1:24" s="64" customFormat="1" ht="18" customHeight="1" x14ac:dyDescent="0.2">
      <c r="A26" s="209"/>
      <c r="B26" s="188" t="s">
        <v>22</v>
      </c>
      <c r="C26" s="204"/>
      <c r="D26" s="195" t="s">
        <v>329</v>
      </c>
      <c r="E26" s="211"/>
      <c r="F26" s="211"/>
      <c r="G26" s="211"/>
      <c r="H26" s="211"/>
      <c r="I26" s="211"/>
      <c r="J26" s="211"/>
      <c r="K26" s="211"/>
      <c r="L26" s="211"/>
      <c r="M26" s="211"/>
      <c r="N26" s="211"/>
      <c r="O26" s="163"/>
      <c r="P26" s="62"/>
      <c r="Q26" s="2"/>
      <c r="R26" s="63"/>
      <c r="S26" s="63"/>
      <c r="T26" s="63"/>
      <c r="U26" s="63"/>
      <c r="V26" s="63"/>
      <c r="W26" s="63"/>
      <c r="X26" s="63"/>
    </row>
    <row r="27" spans="1:24" ht="18" customHeight="1" x14ac:dyDescent="0.2">
      <c r="A27" s="210"/>
      <c r="B27" s="188" t="s">
        <v>34</v>
      </c>
      <c r="C27" s="204"/>
      <c r="D27" s="212" t="s">
        <v>330</v>
      </c>
      <c r="E27" s="213"/>
      <c r="F27" s="213"/>
      <c r="G27" s="214"/>
      <c r="H27" s="65"/>
      <c r="I27" s="65"/>
      <c r="J27" s="65"/>
      <c r="K27" s="65"/>
      <c r="L27" s="65"/>
      <c r="M27" s="65"/>
      <c r="N27" s="65"/>
      <c r="O27" s="66"/>
      <c r="P27" s="2"/>
      <c r="Q27" s="2"/>
      <c r="R27" s="2"/>
      <c r="S27" s="2"/>
      <c r="T27" s="2"/>
      <c r="U27" s="2"/>
      <c r="V27" s="2"/>
    </row>
    <row r="28" spans="1:24" ht="18" customHeight="1" x14ac:dyDescent="0.2">
      <c r="A28" s="67" t="s">
        <v>35</v>
      </c>
      <c r="B28" s="167" t="s">
        <v>348</v>
      </c>
      <c r="C28" s="193"/>
      <c r="D28" s="193"/>
      <c r="E28" s="193"/>
      <c r="F28" s="193"/>
      <c r="G28" s="193"/>
      <c r="H28" s="193"/>
      <c r="I28" s="193"/>
      <c r="J28" s="193"/>
      <c r="K28" s="193"/>
      <c r="L28" s="193"/>
      <c r="M28" s="193"/>
      <c r="N28" s="193"/>
      <c r="O28" s="194"/>
      <c r="P28" s="2"/>
      <c r="Q28" s="2"/>
      <c r="R28" s="2"/>
      <c r="S28" s="2"/>
      <c r="T28" s="2"/>
      <c r="U28" s="2"/>
      <c r="V28" s="2"/>
    </row>
    <row r="29" spans="1:24" ht="18" customHeight="1" x14ac:dyDescent="0.2">
      <c r="A29" s="68" t="s">
        <v>57</v>
      </c>
      <c r="B29" s="175">
        <v>2023</v>
      </c>
      <c r="C29" s="176"/>
      <c r="D29" s="57" t="s">
        <v>18</v>
      </c>
      <c r="E29" s="69">
        <v>11</v>
      </c>
      <c r="F29" s="57" t="s">
        <v>19</v>
      </c>
      <c r="G29" s="69">
        <v>1</v>
      </c>
      <c r="H29" s="70" t="s">
        <v>36</v>
      </c>
      <c r="I29" s="190" t="str">
        <f>IF(B29="","契約日を入力してください。",IF(E29="","契約日を入力してください。",IF(G29="","契約日を入力してください。","")))</f>
        <v/>
      </c>
      <c r="J29" s="191"/>
      <c r="K29" s="191"/>
      <c r="L29" s="191"/>
      <c r="M29" s="191"/>
      <c r="N29" s="191"/>
      <c r="O29" s="192"/>
      <c r="P29" s="71"/>
      <c r="Q29" s="2"/>
      <c r="R29" s="2"/>
      <c r="S29" s="2"/>
      <c r="T29" s="2"/>
      <c r="U29" s="2"/>
      <c r="V29" s="2"/>
    </row>
    <row r="30" spans="1:24" ht="18" customHeight="1" x14ac:dyDescent="0.2">
      <c r="A30" s="68" t="s">
        <v>37</v>
      </c>
      <c r="B30" s="175">
        <v>2023</v>
      </c>
      <c r="C30" s="176"/>
      <c r="D30" s="57" t="s">
        <v>18</v>
      </c>
      <c r="E30" s="69">
        <v>11</v>
      </c>
      <c r="F30" s="57" t="s">
        <v>19</v>
      </c>
      <c r="G30" s="69">
        <v>3</v>
      </c>
      <c r="H30" s="70" t="s">
        <v>36</v>
      </c>
      <c r="I30" s="190"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
      </c>
      <c r="J30" s="191"/>
      <c r="K30" s="191"/>
      <c r="L30" s="191"/>
      <c r="M30" s="191"/>
      <c r="N30" s="191"/>
      <c r="O30" s="192"/>
      <c r="P30" s="71"/>
      <c r="Q30" s="2"/>
      <c r="R30" s="2"/>
      <c r="S30" s="2"/>
      <c r="T30" s="2"/>
      <c r="U30" s="2"/>
      <c r="V30" s="2"/>
    </row>
    <row r="31" spans="1:24" ht="18" customHeight="1" x14ac:dyDescent="0.2">
      <c r="A31" s="68" t="s">
        <v>38</v>
      </c>
      <c r="B31" s="175">
        <v>2023</v>
      </c>
      <c r="C31" s="176"/>
      <c r="D31" s="57" t="s">
        <v>18</v>
      </c>
      <c r="E31" s="69">
        <v>11</v>
      </c>
      <c r="F31" s="57" t="s">
        <v>19</v>
      </c>
      <c r="G31" s="69">
        <v>30</v>
      </c>
      <c r="H31" s="70" t="s">
        <v>36</v>
      </c>
      <c r="I31" s="190"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
      </c>
      <c r="J31" s="191"/>
      <c r="K31" s="191"/>
      <c r="L31" s="191"/>
      <c r="M31" s="191"/>
      <c r="N31" s="191"/>
      <c r="O31" s="192"/>
      <c r="P31" s="71"/>
      <c r="Q31" s="71"/>
      <c r="R31" s="2"/>
      <c r="S31" s="2"/>
      <c r="T31" s="2"/>
      <c r="U31" s="2"/>
      <c r="V31" s="2"/>
    </row>
    <row r="32" spans="1:24" ht="18" customHeight="1" x14ac:dyDescent="0.2">
      <c r="A32" s="68" t="s">
        <v>39</v>
      </c>
      <c r="B32" s="175">
        <v>2023</v>
      </c>
      <c r="C32" s="176"/>
      <c r="D32" s="72" t="s">
        <v>40</v>
      </c>
      <c r="E32" s="69">
        <v>11</v>
      </c>
      <c r="F32" s="72" t="s">
        <v>41</v>
      </c>
      <c r="G32" s="69">
        <v>3</v>
      </c>
      <c r="H32" s="73" t="s">
        <v>42</v>
      </c>
      <c r="I32" s="190" t="str">
        <f>IF(B32="","自己評価の調査票配付日を入力してください。",IF(E32="","自己評価の調査票配付日を入力してください。",IF(G32="","自己評価の調査票配付日を入力してください。",IF(DATE(B29,E29,G29)&gt;DATE(B32,E32,G32),"契約日より前になっています。",""))))</f>
        <v/>
      </c>
      <c r="J32" s="191"/>
      <c r="K32" s="191"/>
      <c r="L32" s="191"/>
      <c r="M32" s="191"/>
      <c r="N32" s="191"/>
      <c r="O32" s="192"/>
      <c r="P32" s="71"/>
      <c r="Q32" s="71"/>
      <c r="R32" s="2"/>
      <c r="S32" s="2"/>
      <c r="T32" s="2"/>
      <c r="U32" s="2"/>
      <c r="V32" s="2"/>
    </row>
    <row r="33" spans="1:24" ht="18" customHeight="1" x14ac:dyDescent="0.2">
      <c r="A33" s="68" t="s">
        <v>43</v>
      </c>
      <c r="B33" s="175">
        <v>2023</v>
      </c>
      <c r="C33" s="176"/>
      <c r="D33" s="57" t="s">
        <v>18</v>
      </c>
      <c r="E33" s="69">
        <v>11</v>
      </c>
      <c r="F33" s="57" t="s">
        <v>19</v>
      </c>
      <c r="G33" s="69">
        <v>30</v>
      </c>
      <c r="H33" s="70" t="s">
        <v>36</v>
      </c>
      <c r="I33" s="190"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
      </c>
      <c r="J33" s="191"/>
      <c r="K33" s="191"/>
      <c r="L33" s="191"/>
      <c r="M33" s="191"/>
      <c r="N33" s="191"/>
      <c r="O33" s="192"/>
      <c r="P33" s="71"/>
      <c r="Q33" s="2"/>
      <c r="R33" s="2"/>
      <c r="S33" s="2"/>
      <c r="T33" s="2"/>
      <c r="U33" s="2"/>
      <c r="V33" s="2"/>
    </row>
    <row r="34" spans="1:24" ht="18" customHeight="1" x14ac:dyDescent="0.2">
      <c r="A34" s="68" t="s">
        <v>58</v>
      </c>
      <c r="B34" s="175">
        <v>2023</v>
      </c>
      <c r="C34" s="176"/>
      <c r="D34" s="57" t="s">
        <v>18</v>
      </c>
      <c r="E34" s="69">
        <v>12</v>
      </c>
      <c r="F34" s="57" t="s">
        <v>19</v>
      </c>
      <c r="G34" s="69">
        <v>8</v>
      </c>
      <c r="H34" s="70" t="s">
        <v>36</v>
      </c>
      <c r="I34" s="190" t="str">
        <f>IF(B34="","訪問調査日を入力してください。",IF(E34="","訪問調査日を入力してください。",IF(G34="","訪問調査日を入力してください。","")))</f>
        <v/>
      </c>
      <c r="J34" s="191"/>
      <c r="K34" s="191"/>
      <c r="L34" s="191"/>
      <c r="M34" s="191"/>
      <c r="N34" s="191"/>
      <c r="O34" s="192"/>
      <c r="P34" s="71"/>
      <c r="Q34" s="2"/>
      <c r="R34" s="2"/>
      <c r="S34" s="2"/>
      <c r="T34" s="2"/>
      <c r="U34" s="2"/>
      <c r="V34" s="2"/>
    </row>
    <row r="35" spans="1:24" ht="18" customHeight="1" x14ac:dyDescent="0.2">
      <c r="A35" s="68" t="s">
        <v>44</v>
      </c>
      <c r="B35" s="175">
        <v>2023</v>
      </c>
      <c r="C35" s="176"/>
      <c r="D35" s="57" t="s">
        <v>18</v>
      </c>
      <c r="E35" s="69">
        <v>12</v>
      </c>
      <c r="F35" s="57" t="s">
        <v>19</v>
      </c>
      <c r="G35" s="69">
        <v>8</v>
      </c>
      <c r="H35" s="70" t="s">
        <v>36</v>
      </c>
      <c r="I35" s="190" t="str">
        <f>IF(B35="","評価合議日を入力してください。",IF(E35="","評価合議日を入力してください。",IF(G35="","評価合議日を入力してください。",IF(DATE(B34,E34,G34)&gt;DATE(B35,E35,G35),"訪問調査日より前になっています。",""))))</f>
        <v/>
      </c>
      <c r="J35" s="191"/>
      <c r="K35" s="191"/>
      <c r="L35" s="191"/>
      <c r="M35" s="191"/>
      <c r="N35" s="191"/>
      <c r="O35" s="192"/>
      <c r="P35" s="71"/>
      <c r="Q35" s="2"/>
      <c r="R35" s="2"/>
      <c r="S35" s="2"/>
      <c r="T35" s="2"/>
      <c r="U35" s="2"/>
      <c r="V35" s="2"/>
    </row>
    <row r="36" spans="1:24" ht="111" customHeight="1" x14ac:dyDescent="0.2">
      <c r="A36" s="74" t="s">
        <v>45</v>
      </c>
      <c r="B36" s="223" t="s">
        <v>317</v>
      </c>
      <c r="C36" s="224"/>
      <c r="D36" s="224"/>
      <c r="E36" s="224"/>
      <c r="F36" s="224"/>
      <c r="G36" s="224"/>
      <c r="H36" s="224"/>
      <c r="I36" s="224"/>
      <c r="J36" s="224"/>
      <c r="K36" s="224"/>
      <c r="L36" s="224"/>
      <c r="M36" s="224"/>
      <c r="N36" s="224"/>
      <c r="O36" s="225"/>
      <c r="P36" s="2" t="str">
        <f>IF(LEN(B36)=0,"",IF(256-LEN(B36)&gt;0,"残り" &amp; 256-LEN(B36) &amp; "文字",IF(256-LEN(B36)=0,"","文字数がオーバーしています")))</f>
        <v>残り221文字</v>
      </c>
      <c r="Q36" s="2"/>
      <c r="R36" s="2"/>
      <c r="S36" s="2"/>
      <c r="T36" s="2"/>
      <c r="U36" s="2"/>
      <c r="V36" s="2"/>
    </row>
    <row r="38" spans="1:24" ht="57" customHeight="1" x14ac:dyDescent="0.2">
      <c r="B38" s="222" t="s">
        <v>46</v>
      </c>
      <c r="C38" s="222"/>
      <c r="D38" s="222"/>
      <c r="E38" s="222"/>
      <c r="F38" s="222"/>
      <c r="G38" s="222"/>
      <c r="H38" s="222"/>
      <c r="I38" s="222"/>
      <c r="J38" s="222"/>
      <c r="K38" s="222"/>
      <c r="L38" s="222"/>
      <c r="M38" s="222"/>
      <c r="N38" s="222"/>
      <c r="O38" s="222"/>
      <c r="P38" s="75"/>
      <c r="Q38" s="75"/>
      <c r="R38" s="75"/>
    </row>
    <row r="40" spans="1:24" s="64" customFormat="1" x14ac:dyDescent="0.2">
      <c r="J40" s="43"/>
      <c r="K40" s="64" t="s">
        <v>40</v>
      </c>
      <c r="L40" s="43"/>
      <c r="M40" s="64" t="s">
        <v>47</v>
      </c>
      <c r="N40" s="43"/>
      <c r="O40" s="64" t="s">
        <v>48</v>
      </c>
      <c r="Q40"/>
      <c r="R40" s="63"/>
      <c r="S40" s="63"/>
      <c r="T40" s="63"/>
      <c r="U40" s="63"/>
      <c r="V40" s="63"/>
      <c r="W40" s="63"/>
      <c r="X40" s="63"/>
    </row>
    <row r="41" spans="1:24" s="64" customFormat="1" ht="13.5" customHeight="1" x14ac:dyDescent="0.2">
      <c r="Q41" s="147"/>
    </row>
    <row r="42" spans="1:24" ht="18" customHeight="1" x14ac:dyDescent="0.2">
      <c r="B42" s="47"/>
      <c r="C42" s="47"/>
      <c r="D42" s="47"/>
      <c r="E42" s="47"/>
      <c r="F42" s="47"/>
      <c r="G42" s="47"/>
      <c r="H42" s="47" t="s">
        <v>49</v>
      </c>
      <c r="I42" s="166"/>
      <c r="J42" s="166"/>
      <c r="K42" s="166"/>
      <c r="L42" s="166"/>
      <c r="M42" s="166"/>
      <c r="N42" s="166"/>
      <c r="O42" s="76" t="s">
        <v>50</v>
      </c>
    </row>
    <row r="44" spans="1:24" x14ac:dyDescent="0.2">
      <c r="H44" s="47" t="s">
        <v>51</v>
      </c>
      <c r="I44" s="219" t="s">
        <v>314</v>
      </c>
      <c r="J44" s="220"/>
      <c r="K44" s="220"/>
      <c r="L44" s="220"/>
      <c r="M44" s="220"/>
      <c r="N44" s="220"/>
      <c r="O44" s="221"/>
    </row>
  </sheetData>
  <sheetProtection algorithmName="SHA-512" hashValue="wHaT0vhz0hFCG/jyKMy7ZyrLDPIScN6+JA6RgFLVeyHSmXEpHMhmaNhAphC0hd/fhtJY4qsx4L1w2mZOQ+B4Lw==" saltValue="5JfLFNIpm/kntWhpajRBmg==" spinCount="100000" sheet="1" objects="1" scenarios="1" formatCells="0"/>
  <mergeCells count="54">
    <mergeCell ref="B30:C30"/>
    <mergeCell ref="I30:O30"/>
    <mergeCell ref="I44:O44"/>
    <mergeCell ref="B32:C32"/>
    <mergeCell ref="I42:N42"/>
    <mergeCell ref="B38:O38"/>
    <mergeCell ref="B34:C34"/>
    <mergeCell ref="B35:C35"/>
    <mergeCell ref="I32:O32"/>
    <mergeCell ref="B36:O36"/>
    <mergeCell ref="I35:O35"/>
    <mergeCell ref="B31:C31"/>
    <mergeCell ref="B33:C33"/>
    <mergeCell ref="I33:O33"/>
    <mergeCell ref="I34:O34"/>
    <mergeCell ref="I31:O31"/>
    <mergeCell ref="A16:A22"/>
    <mergeCell ref="C21:I21"/>
    <mergeCell ref="B26:C26"/>
    <mergeCell ref="J19:O19"/>
    <mergeCell ref="J17:O17"/>
    <mergeCell ref="J18:O18"/>
    <mergeCell ref="B24:J24"/>
    <mergeCell ref="A25:A27"/>
    <mergeCell ref="B27:C27"/>
    <mergeCell ref="D26:O26"/>
    <mergeCell ref="B16:I16"/>
    <mergeCell ref="C17:I17"/>
    <mergeCell ref="C20:I20"/>
    <mergeCell ref="D27:G27"/>
    <mergeCell ref="B23:I23"/>
    <mergeCell ref="J23:O23"/>
    <mergeCell ref="F8:H8"/>
    <mergeCell ref="D8:E8"/>
    <mergeCell ref="B29:C29"/>
    <mergeCell ref="F12:O12"/>
    <mergeCell ref="F10:O10"/>
    <mergeCell ref="M11:N11"/>
    <mergeCell ref="F9:O9"/>
    <mergeCell ref="J20:O20"/>
    <mergeCell ref="J22:O22"/>
    <mergeCell ref="B25:C25"/>
    <mergeCell ref="I29:O29"/>
    <mergeCell ref="J21:O21"/>
    <mergeCell ref="B28:O28"/>
    <mergeCell ref="D25:F25"/>
    <mergeCell ref="M24:O24"/>
    <mergeCell ref="C22:I22"/>
    <mergeCell ref="K24:L24"/>
    <mergeCell ref="D9:E9"/>
    <mergeCell ref="F13:N13"/>
    <mergeCell ref="C18:I18"/>
    <mergeCell ref="C19:I19"/>
    <mergeCell ref="J16:O16"/>
  </mergeCells>
  <phoneticPr fontId="3"/>
  <dataValidations count="17">
    <dataValidation type="whole" imeMode="disabled" allowBlank="1" showErrorMessage="1" errorTitle="もう一度入力してください！" error="数値が正しくありません。_x000a_（月は１～１２を入力してください。）_x000a_" sqref="L40 E29:E35 L3" xr:uid="{00000000-0002-0000-0000-000000000000}">
      <formula1>1</formula1>
      <formula2>12</formula2>
    </dataValidation>
    <dataValidation type="whole" imeMode="disabled" allowBlank="1" showErrorMessage="1" errorTitle="もう一度入力してください！" error="数値が正しくありません。_x000a_（日は１～３１を入力してください。）_x000a_" sqref="N40 G29:G35 N3" xr:uid="{00000000-0002-0000-0000-000001000000}">
      <formula1>1</formula1>
      <formula2>31</formula2>
    </dataValidation>
    <dataValidation imeMode="on" allowBlank="1" showInputMessage="1" showErrorMessage="1" sqref="I42:N42" xr:uid="{00000000-0002-0000-0000-000002000000}"/>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3000000}">
      <formula1>256</formula1>
    </dataValidation>
    <dataValidation type="whole" imeMode="disabled" allowBlank="1" showErrorMessage="1" errorTitle="もう一度入力してください！" error="数値が正しくありません。_x000a_（年は４桁で入力してください。）" sqref="B35:C35 J40 B33:B34 B29:C32 J3" xr:uid="{00000000-0002-0000-0000-000004000000}">
      <formula1>1900</formula1>
      <formula2>2900</formula2>
    </dataValidation>
    <dataValidation imeMode="hiragana" allowBlank="1" showInputMessage="1" showErrorMessage="1" sqref="B28:O28 C18:C22 F9:O9 C17:H17" xr:uid="{00000000-0002-0000-0000-000005000000}"/>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6000000}">
      <formula1>30</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K24 B24" xr:uid="{00000000-0002-0000-0000-000007000000}">
      <formula1>70</formula1>
    </dataValidation>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imeMode="disabled" operator="lessThanOrEqual" allowBlank="1" showInputMessage="1" showErrorMessage="1" sqref="D27:G27" xr:uid="{00000000-0002-0000-0000-000009000000}"/>
    <dataValidation type="textLength" imeMode="halfAlpha" allowBlank="1" showInputMessage="1" showErrorMessage="1" sqref="G11" xr:uid="{00000000-0002-0000-0000-00000A000000}">
      <formula1>0</formula1>
      <formula2>3</formula2>
    </dataValidation>
    <dataValidation imeMode="halfAlpha" allowBlank="1" showInputMessage="1" showErrorMessage="1" sqref="H11 F12:O12" xr:uid="{00000000-0002-0000-0000-00000B000000}"/>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C000000}">
      <formula1>128</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D000000}">
      <formula1>2</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E000000}">
      <formula1>4</formula1>
    </dataValidation>
    <dataValidation type="textLength" imeMode="disabled" operator="lessThanOrEqual" allowBlank="1" showInputMessage="1" showErrorMessage="1" errorTitle="もう一度入力してください！" error="文字数がオーバーしました。_x000a_（8文字までになるように短くしてください。）" sqref="J17:O22" xr:uid="{00000000-0002-0000-0000-00000F000000}">
      <formula1>8</formula1>
    </dataValidation>
    <dataValidation type="custom" imeMode="disabled" operator="lessThanOrEqual" allowBlank="1" showInputMessage="1" showErrorMessage="1" errorTitle="入力エラー" error="指定番号は半角数字10桁で入力して下さい。" sqref="M24:O24" xr:uid="{00000000-0002-0000-0000-000010000000}">
      <formula1>AND(LEN(M24)=10,LENB(M24)=10,1&lt;=MIN(FIND(MID(M24,X1:X10,1),"0123456789")))</formula1>
    </dataValidation>
  </dataValidations>
  <printOptions horizontalCentered="1"/>
  <pageMargins left="0.59055118110236227" right="0.59055118110236227" top="0.39370078740157483" bottom="0.39370078740157483" header="0.31496062992125984" footer="0.31496062992125984"/>
  <pageSetup paperSize="9" scale="91"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Option Button 27">
              <controlPr defaultSize="0" autoFill="0" autoLine="0" autoPict="0">
                <anchor moveWithCells="1" sizeWithCells="1">
                  <from>
                    <xdr:col>6</xdr:col>
                    <xdr:colOff>88900</xdr:colOff>
                    <xdr:row>37</xdr:row>
                    <xdr:rowOff>209550</xdr:rowOff>
                  </from>
                  <to>
                    <xdr:col>11</xdr:col>
                    <xdr:colOff>203200</xdr:colOff>
                    <xdr:row>37</xdr:row>
                    <xdr:rowOff>419100</xdr:rowOff>
                  </to>
                </anchor>
              </controlPr>
            </control>
          </mc:Choice>
        </mc:AlternateContent>
        <mc:AlternateContent xmlns:mc="http://schemas.openxmlformats.org/markup-compatibility/2006">
          <mc:Choice Requires="x14">
            <control shapeId="1052" r:id="rId5" name="Option Button 28">
              <controlPr defaultSize="0" autoFill="0" autoLine="0" autoPict="0">
                <anchor moveWithCells="1" sizeWithCells="1">
                  <from>
                    <xdr:col>6</xdr:col>
                    <xdr:colOff>88900</xdr:colOff>
                    <xdr:row>37</xdr:row>
                    <xdr:rowOff>412750</xdr:rowOff>
                  </from>
                  <to>
                    <xdr:col>13</xdr:col>
                    <xdr:colOff>171450</xdr:colOff>
                    <xdr:row>37</xdr:row>
                    <xdr:rowOff>622300</xdr:rowOff>
                  </to>
                </anchor>
              </controlPr>
            </control>
          </mc:Choice>
        </mc:AlternateContent>
        <mc:AlternateContent xmlns:mc="http://schemas.openxmlformats.org/markup-compatibility/2006">
          <mc:Choice Requires="x14">
            <control shapeId="1053" r:id="rId6" name="Option Button 29">
              <controlPr defaultSize="0" autoFill="0" autoLine="0" autoPict="0">
                <anchor moveWithCells="1" sizeWithCells="1">
                  <from>
                    <xdr:col>6</xdr:col>
                    <xdr:colOff>88900</xdr:colOff>
                    <xdr:row>37</xdr:row>
                    <xdr:rowOff>622300</xdr:rowOff>
                  </from>
                  <to>
                    <xdr:col>12</xdr:col>
                    <xdr:colOff>82550</xdr:colOff>
                    <xdr:row>38</xdr:row>
                    <xdr:rowOff>95250</xdr:rowOff>
                  </to>
                </anchor>
              </controlPr>
            </control>
          </mc:Choice>
        </mc:AlternateContent>
        <mc:AlternateContent xmlns:mc="http://schemas.openxmlformats.org/markup-compatibility/2006">
          <mc:Choice Requires="x14">
            <control shapeId="1055" r:id="rId7" name="Option Button 31">
              <controlPr defaultSize="0" print="0" autoFill="0" autoLine="0" autoPict="0">
                <anchor moveWithCells="1" sizeWithCells="1">
                  <from>
                    <xdr:col>12</xdr:col>
                    <xdr:colOff>177800</xdr:colOff>
                    <xdr:row>37</xdr:row>
                    <xdr:rowOff>609600</xdr:rowOff>
                  </from>
                  <to>
                    <xdr:col>14</xdr:col>
                    <xdr:colOff>146050</xdr:colOff>
                    <xdr:row>38</xdr:row>
                    <xdr:rowOff>88900</xdr:rowOff>
                  </to>
                </anchor>
              </controlPr>
            </control>
          </mc:Choice>
        </mc:AlternateContent>
        <mc:AlternateContent xmlns:mc="http://schemas.openxmlformats.org/markup-compatibility/2006">
          <mc:Choice Requires="x14">
            <control shapeId="1290" r:id="rId8" name="Label 266">
              <controlPr defaultSize="0" print="0" autoFill="0" autoLine="0" autoPict="0">
                <anchor moveWithCells="1" sizeWithCells="1">
                  <from>
                    <xdr:col>13</xdr:col>
                    <xdr:colOff>25400</xdr:colOff>
                    <xdr:row>37</xdr:row>
                    <xdr:rowOff>425450</xdr:rowOff>
                  </from>
                  <to>
                    <xdr:col>14</xdr:col>
                    <xdr:colOff>120650</xdr:colOff>
                    <xdr:row>37</xdr:row>
                    <xdr:rowOff>590550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0"/>
  <sheetViews>
    <sheetView zoomScaleNormal="100" zoomScaleSheetLayoutView="100" workbookViewId="0">
      <selection activeCell="B17" sqref="B17"/>
    </sheetView>
  </sheetViews>
  <sheetFormatPr defaultRowHeight="13" x14ac:dyDescent="0.2"/>
  <cols>
    <col min="1" max="1" width="3.6328125" customWidth="1"/>
    <col min="2" max="2" width="61.1796875" customWidth="1"/>
    <col min="3" max="3" width="10.6328125" customWidth="1"/>
    <col min="4" max="4" width="11.81640625" customWidth="1"/>
    <col min="5" max="5" width="11.6328125" customWidth="1"/>
  </cols>
  <sheetData>
    <row r="1" spans="1:6" x14ac:dyDescent="0.2">
      <c r="A1" s="5" t="str">
        <f>"〔事業者の理念・方針、期待する職員像：" &amp;  評価結果報告書!B23 &amp; "〕"</f>
        <v>〔事業者の理念・方針、期待する職員像：認知症対応型共同生活介護【認知症高齢者グループホーム】（介護予防含む）〕</v>
      </c>
      <c r="D1" s="143" t="s">
        <v>316</v>
      </c>
    </row>
    <row r="2" spans="1:6" x14ac:dyDescent="0.2">
      <c r="C2" s="6"/>
      <c r="D2" s="6" t="str">
        <f>"《事業所名： " &amp; 評価結果報告書!B24 &amp; "》"</f>
        <v>《事業所名： 優っくりグループホーム板橋栄町》</v>
      </c>
    </row>
    <row r="3" spans="1:6" ht="19.5" customHeight="1" x14ac:dyDescent="0.2">
      <c r="A3" s="136">
        <v>1</v>
      </c>
      <c r="B3" s="230" t="s">
        <v>118</v>
      </c>
      <c r="C3" s="230"/>
      <c r="D3" s="230"/>
      <c r="F3" s="139" t="s">
        <v>122</v>
      </c>
    </row>
    <row r="4" spans="1:6" ht="45" customHeight="1" x14ac:dyDescent="0.2">
      <c r="A4" s="137"/>
      <c r="B4" s="140" t="s">
        <v>123</v>
      </c>
      <c r="C4" s="231" t="str">
        <f>IF(B5="", "必ず入力してください", "")</f>
        <v/>
      </c>
      <c r="D4" s="232"/>
      <c r="F4" s="139" t="s">
        <v>122</v>
      </c>
    </row>
    <row r="5" spans="1:6" ht="200.15" customHeight="1" x14ac:dyDescent="0.2">
      <c r="A5" s="137"/>
      <c r="B5" s="226" t="s">
        <v>349</v>
      </c>
      <c r="C5" s="227"/>
      <c r="D5" s="228"/>
      <c r="E5" s="2" t="str">
        <f>IF(LEN(B5)=0,"",IF(512-LEN(B5)&gt;0,"残り" &amp; 512-LEN(B5) &amp; "文字",IF(512-LEN(B5)=0,"","文字数がオーバーしています")))</f>
        <v>残り491文字</v>
      </c>
      <c r="F5" s="139">
        <v>110</v>
      </c>
    </row>
    <row r="6" spans="1:6" ht="19.5" customHeight="1" x14ac:dyDescent="0.2">
      <c r="A6" s="136">
        <v>2</v>
      </c>
      <c r="B6" s="230" t="s">
        <v>119</v>
      </c>
      <c r="C6" s="230"/>
      <c r="D6" s="230"/>
      <c r="F6" s="139" t="s">
        <v>122</v>
      </c>
    </row>
    <row r="7" spans="1:6" ht="18" customHeight="1" x14ac:dyDescent="0.2">
      <c r="A7" s="137"/>
      <c r="B7" s="140" t="s">
        <v>120</v>
      </c>
      <c r="C7" s="231" t="str">
        <f>IF(B8="", "必ず入力してください", "")</f>
        <v/>
      </c>
      <c r="D7" s="232"/>
      <c r="F7" s="139" t="s">
        <v>122</v>
      </c>
    </row>
    <row r="8" spans="1:6" ht="200.15" customHeight="1" x14ac:dyDescent="0.2">
      <c r="A8" s="137"/>
      <c r="B8" s="226" t="s">
        <v>350</v>
      </c>
      <c r="C8" s="227"/>
      <c r="D8" s="229"/>
      <c r="E8" s="2" t="str">
        <f>IF(LEN(B8)=0,"",IF(512-LEN(B8)&gt;0,"残り" &amp; 512-LEN(B8) &amp; "文字",IF(512-LEN(B8)=0,"","文字数がオーバーしています")))</f>
        <v>残り494文字</v>
      </c>
      <c r="F8" s="139">
        <v>210</v>
      </c>
    </row>
    <row r="9" spans="1:6" ht="18" customHeight="1" x14ac:dyDescent="0.2">
      <c r="A9" s="137"/>
      <c r="B9" s="140" t="s">
        <v>121</v>
      </c>
      <c r="C9" s="231" t="str">
        <f>IF(B10="", "必ず入力してください", "")</f>
        <v/>
      </c>
      <c r="D9" s="232"/>
      <c r="F9" s="139" t="s">
        <v>122</v>
      </c>
    </row>
    <row r="10" spans="1:6" ht="200.15" customHeight="1" x14ac:dyDescent="0.2">
      <c r="A10" s="138"/>
      <c r="B10" s="226" t="s">
        <v>351</v>
      </c>
      <c r="C10" s="227"/>
      <c r="D10" s="229"/>
      <c r="E10" s="2" t="str">
        <f>IF(LEN(B10)=0,"",IF(512-LEN(B10)&gt;0,"残り" &amp; 512-LEN(B10) &amp; "文字",IF(512-LEN(B10)=0,"","文字数がオーバーしています")))</f>
        <v>残り477文字</v>
      </c>
      <c r="F10" s="139">
        <v>220</v>
      </c>
    </row>
  </sheetData>
  <sheetProtection algorithmName="SHA-512" hashValue="8UFEFYxiIdy0QYG19qWPVstvHKp9LepcVqrS5FVxJopsr6gZf484rA5iM7L8VjH4zy7WxRstn8TY7MigtMNokA==" saltValue="G5N2ODVBDkDQFvBH9rttAQ==" spinCount="100000" sheet="1" objects="1" scenarios="1" formatCells="0"/>
  <mergeCells count="8">
    <mergeCell ref="B5:D5"/>
    <mergeCell ref="B8:D8"/>
    <mergeCell ref="B10:D10"/>
    <mergeCell ref="B3:D3"/>
    <mergeCell ref="B6:D6"/>
    <mergeCell ref="C4:D4"/>
    <mergeCell ref="C7:D7"/>
    <mergeCell ref="C9:D9"/>
  </mergeCells>
  <phoneticPr fontId="3"/>
  <dataValidations count="1">
    <dataValidation type="textLength" imeMode="on" allowBlank="1" showErrorMessage="1" errorTitle="もう一度入力してください！" error="文字数がオーバーしました。_x000a_（512文字までになるように短くしてください。）" sqref="B5:D5 B8:D8 B10:D10" xr:uid="{00000000-0002-0000-0100-000000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T50"/>
  <sheetViews>
    <sheetView tabSelected="1" topLeftCell="A22" zoomScaleNormal="100" zoomScaleSheetLayoutView="100" workbookViewId="0">
      <selection activeCell="L24" sqref="L24"/>
    </sheetView>
  </sheetViews>
  <sheetFormatPr defaultRowHeight="13" x14ac:dyDescent="0.2"/>
  <cols>
    <col min="1" max="1" width="3.08984375" customWidth="1"/>
    <col min="2" max="2" width="28.6328125" style="12" customWidth="1"/>
    <col min="3" max="4" width="7.1796875" customWidth="1"/>
    <col min="5" max="5" width="10.1796875" customWidth="1"/>
    <col min="6" max="6" width="7.81640625" customWidth="1"/>
    <col min="7" max="10" width="7.1796875" customWidth="1"/>
    <col min="19" max="20" width="8.90625" style="141"/>
  </cols>
  <sheetData>
    <row r="1" spans="1:14" ht="18" customHeight="1" x14ac:dyDescent="0.2">
      <c r="A1" s="5" t="str">
        <f>"〔利用者調査" &amp;  IF(K1="","","( " &amp; K1 &amp; " )")  &amp; "：" &amp; 評価結果報告書!B23 &amp; "〕"</f>
        <v>〔利用者調査：認知症対応型共同生活介護【認知症高齢者グループホーム】（介護予防含む）〕</v>
      </c>
      <c r="B1"/>
      <c r="I1" s="2"/>
      <c r="J1" s="143" t="s">
        <v>316</v>
      </c>
      <c r="K1" s="7" t="s">
        <v>148</v>
      </c>
      <c r="L1" s="7" t="s">
        <v>149</v>
      </c>
      <c r="M1" s="141"/>
      <c r="N1" s="134" t="s">
        <v>135</v>
      </c>
    </row>
    <row r="2" spans="1:14" ht="18" customHeight="1" x14ac:dyDescent="0.2">
      <c r="A2" s="249" t="str">
        <f>"　《事業所名： " &amp; 評価結果報告書!B24 &amp; "》"</f>
        <v>　《事業所名： 優っくりグループホーム板橋栄町》</v>
      </c>
      <c r="B2" s="249"/>
      <c r="C2" s="249"/>
      <c r="D2" s="249"/>
      <c r="E2" s="249"/>
      <c r="F2" s="249"/>
      <c r="G2" s="249"/>
      <c r="H2" s="249"/>
      <c r="I2" s="249"/>
      <c r="J2" s="249"/>
    </row>
    <row r="3" spans="1:14" ht="75" customHeight="1" x14ac:dyDescent="0.2">
      <c r="A3" s="8"/>
      <c r="B3" s="16"/>
      <c r="C3" s="253" t="s">
        <v>8</v>
      </c>
      <c r="D3" s="254"/>
      <c r="E3" s="223" t="s">
        <v>326</v>
      </c>
      <c r="F3" s="224"/>
      <c r="G3" s="224"/>
      <c r="H3" s="224"/>
      <c r="I3" s="224"/>
      <c r="J3" s="225"/>
      <c r="K3" s="2" t="str">
        <f>IF(LEN(E3)=0,"",IF(128-LEN(E3)&gt;0,"残り" &amp; 128-LEN(E3) &amp; "文字",IF(128-LEN(E3)=0,"","文字数がオーバーしています")))</f>
        <v>残り96文字</v>
      </c>
    </row>
    <row r="4" spans="1:14" ht="75" customHeight="1" x14ac:dyDescent="0.2">
      <c r="A4" s="9"/>
      <c r="B4" s="31"/>
      <c r="C4" s="253" t="s">
        <v>9</v>
      </c>
      <c r="D4" s="254"/>
      <c r="E4" s="258" t="s">
        <v>327</v>
      </c>
      <c r="F4" s="259"/>
      <c r="G4" s="259"/>
      <c r="H4" s="259"/>
      <c r="I4" s="259"/>
      <c r="J4" s="260"/>
      <c r="K4" s="2" t="str">
        <f>IF(LEN(E4)=0,"",IF(128-LEN(E4)&gt;0,"残り" &amp; 128-LEN(E4) &amp; "文字",IF(128-LEN(E4)=0,"","文字数がオーバーしています")))</f>
        <v>残り39文字</v>
      </c>
    </row>
    <row r="5" spans="1:14" ht="13.5" customHeight="1" x14ac:dyDescent="0.2">
      <c r="A5" s="8"/>
      <c r="B5" s="16"/>
      <c r="C5" t="s">
        <v>77</v>
      </c>
      <c r="E5" s="10"/>
      <c r="F5" s="10"/>
      <c r="G5" s="239">
        <v>27</v>
      </c>
      <c r="H5" s="240"/>
      <c r="I5" s="241"/>
    </row>
    <row r="6" spans="1:14" ht="13.5" customHeight="1" x14ac:dyDescent="0.2">
      <c r="A6" s="8"/>
      <c r="B6" s="16"/>
      <c r="C6" t="s">
        <v>132</v>
      </c>
      <c r="E6" s="10"/>
      <c r="F6" s="10"/>
      <c r="G6" s="239">
        <v>27</v>
      </c>
      <c r="H6" s="240"/>
      <c r="I6" s="241"/>
    </row>
    <row r="7" spans="1:14" ht="13.5" customHeight="1" x14ac:dyDescent="0.2">
      <c r="A7" s="8"/>
      <c r="B7" s="32"/>
      <c r="C7" s="33" t="s">
        <v>78</v>
      </c>
      <c r="E7" s="10"/>
      <c r="F7" s="10"/>
      <c r="G7" s="239">
        <v>27</v>
      </c>
      <c r="H7" s="240"/>
      <c r="I7" s="241"/>
    </row>
    <row r="8" spans="1:14" ht="13.5" customHeight="1" x14ac:dyDescent="0.2">
      <c r="A8" s="8"/>
      <c r="B8" s="32"/>
      <c r="C8" s="33" t="s">
        <v>79</v>
      </c>
      <c r="E8" s="10"/>
      <c r="F8" s="10"/>
      <c r="G8" s="239">
        <v>17</v>
      </c>
      <c r="H8" s="240"/>
      <c r="I8" s="241"/>
    </row>
    <row r="9" spans="1:14" ht="13.5" customHeight="1" x14ac:dyDescent="0.2">
      <c r="A9" s="8"/>
      <c r="B9" s="32"/>
      <c r="C9" s="33" t="s">
        <v>136</v>
      </c>
      <c r="E9" s="10"/>
      <c r="F9" s="10"/>
      <c r="G9" s="242">
        <f>IF(G6="",0,IF(G6=0,0,IF(G8="",0,ROUND(G8/G6*100,1))))</f>
        <v>63</v>
      </c>
      <c r="H9" s="243"/>
      <c r="I9" s="244"/>
    </row>
    <row r="10" spans="1:14" ht="18" customHeight="1" x14ac:dyDescent="0.2">
      <c r="A10" s="11" t="s">
        <v>10</v>
      </c>
      <c r="E10" s="13"/>
      <c r="F10" s="13"/>
      <c r="G10" s="14"/>
      <c r="H10" s="14"/>
      <c r="I10" s="14"/>
      <c r="J10" s="14"/>
    </row>
    <row r="11" spans="1:14" ht="140.25" customHeight="1" x14ac:dyDescent="0.2">
      <c r="A11" s="15"/>
      <c r="B11" s="223" t="s">
        <v>347</v>
      </c>
      <c r="C11" s="224"/>
      <c r="D11" s="224"/>
      <c r="E11" s="224"/>
      <c r="F11" s="224"/>
      <c r="G11" s="224"/>
      <c r="H11" s="224"/>
      <c r="I11" s="224"/>
      <c r="J11" s="225"/>
      <c r="K11" s="2" t="str">
        <f>IF(LEN(B11)=0,"",IF(512-LEN(B11)&gt;0,"残り" &amp; 512-LEN(B11) &amp; "文字",IF(512-LEN(B11)=0,"","文字数がオーバーしています")))</f>
        <v>残り238文字</v>
      </c>
    </row>
    <row r="12" spans="1:14" ht="13.5" customHeight="1" x14ac:dyDescent="0.2">
      <c r="A12" s="8"/>
      <c r="B12" s="16"/>
      <c r="G12" s="10"/>
      <c r="H12" s="10"/>
      <c r="I12" s="10"/>
      <c r="J12" s="10"/>
    </row>
    <row r="13" spans="1:14" ht="18.75" customHeight="1" x14ac:dyDescent="0.2">
      <c r="A13" s="11" t="s">
        <v>76</v>
      </c>
      <c r="E13" s="13"/>
      <c r="F13" s="13"/>
      <c r="G13" s="14"/>
      <c r="H13" s="14"/>
      <c r="I13" s="14"/>
      <c r="J13" s="14"/>
    </row>
    <row r="14" spans="1:14" ht="15" customHeight="1" x14ac:dyDescent="0.2">
      <c r="A14" s="11" t="s">
        <v>126</v>
      </c>
      <c r="B14" s="34"/>
      <c r="C14" s="34"/>
      <c r="D14" s="34"/>
      <c r="E14" s="34"/>
      <c r="F14" s="34"/>
      <c r="G14" s="34"/>
      <c r="H14" s="34"/>
      <c r="I14" s="34"/>
      <c r="J14" s="34"/>
    </row>
    <row r="15" spans="1:14" ht="15" customHeight="1" x14ac:dyDescent="0.2">
      <c r="A15" s="11" t="s">
        <v>127</v>
      </c>
      <c r="B15" s="34"/>
      <c r="C15" s="34"/>
      <c r="D15" s="34"/>
      <c r="E15" s="34"/>
      <c r="F15" s="34"/>
      <c r="G15" s="34"/>
      <c r="H15" s="34"/>
      <c r="I15" s="34"/>
      <c r="J15" s="34"/>
    </row>
    <row r="16" spans="1:14" ht="15" customHeight="1" x14ac:dyDescent="0.2">
      <c r="A16" s="11"/>
      <c r="B16" s="34"/>
      <c r="C16" s="34"/>
      <c r="D16" s="34"/>
      <c r="E16" s="34"/>
      <c r="F16" s="34"/>
      <c r="G16" s="34"/>
      <c r="H16" s="34"/>
      <c r="I16" s="34"/>
      <c r="J16" s="34"/>
    </row>
    <row r="17" spans="1:20" ht="15" customHeight="1" x14ac:dyDescent="0.2">
      <c r="A17" s="11" t="s">
        <v>128</v>
      </c>
      <c r="B17" s="34"/>
      <c r="C17" s="34"/>
      <c r="D17" s="34"/>
      <c r="E17" s="34"/>
      <c r="F17" s="34"/>
      <c r="G17" s="34"/>
      <c r="H17" s="34"/>
      <c r="I17" s="34"/>
      <c r="J17" s="34"/>
    </row>
    <row r="18" spans="1:20" ht="30" customHeight="1" x14ac:dyDescent="0.2">
      <c r="A18" s="11"/>
      <c r="B18" s="245" t="s">
        <v>129</v>
      </c>
      <c r="C18" s="246"/>
      <c r="D18" s="246"/>
      <c r="E18" s="246"/>
      <c r="F18" s="40"/>
      <c r="G18" s="40"/>
      <c r="H18" s="112" t="str">
        <f>IF(LENB(B19)=0,"コメントを入力してください",IF(LENB(B19)&gt;512,"文字数オーバーです",""))</f>
        <v/>
      </c>
      <c r="I18" s="35"/>
      <c r="J18" s="35"/>
    </row>
    <row r="19" spans="1:20" ht="75" customHeight="1" x14ac:dyDescent="0.2">
      <c r="A19" s="15"/>
      <c r="B19" s="255" t="s">
        <v>413</v>
      </c>
      <c r="C19" s="256"/>
      <c r="D19" s="256"/>
      <c r="E19" s="256"/>
      <c r="F19" s="256"/>
      <c r="G19" s="256"/>
      <c r="H19" s="256"/>
      <c r="I19" s="256"/>
      <c r="J19" s="257"/>
      <c r="K19" s="2" t="str">
        <f>IF(LEN(B19)=0,"",IF(256-LEN(B19)&gt;0,"残り" &amp; 256-LEN(B19) &amp; "文字",IF(256-LEN(B19)=0,"","文字数がオーバーしています")))</f>
        <v>残り73文字</v>
      </c>
    </row>
    <row r="20" spans="1:20" ht="18.75" customHeight="1" x14ac:dyDescent="0.2">
      <c r="A20" s="11"/>
      <c r="B20" s="109" t="s">
        <v>130</v>
      </c>
      <c r="C20" s="36"/>
      <c r="D20" s="36"/>
      <c r="E20" s="36"/>
      <c r="F20" s="36"/>
      <c r="G20" s="36"/>
      <c r="H20" s="112" t="str">
        <f>IF(LENB(B21)=0,"コメントを入力してください",IF(LENB(B21)&gt;1024,"文字数オーバーです",""))</f>
        <v/>
      </c>
      <c r="I20" s="36"/>
      <c r="J20" s="36"/>
    </row>
    <row r="21" spans="1:20" ht="140.25" customHeight="1" x14ac:dyDescent="0.2">
      <c r="A21" s="15"/>
      <c r="B21" s="255" t="s">
        <v>414</v>
      </c>
      <c r="C21" s="256"/>
      <c r="D21" s="256"/>
      <c r="E21" s="256"/>
      <c r="F21" s="256"/>
      <c r="G21" s="256"/>
      <c r="H21" s="256"/>
      <c r="I21" s="256"/>
      <c r="J21" s="257"/>
      <c r="K21" s="2" t="str">
        <f>IF(LEN(B21)=0,"",IF(512-LEN(B21)&gt;0,"残り" &amp; 512-LEN(B21) &amp; "文字",IF(512-LEN(B21)=0,"","文字数がオーバーしています")))</f>
        <v>残り203文字</v>
      </c>
    </row>
    <row r="22" spans="1:20" ht="13.5" customHeight="1" x14ac:dyDescent="0.2">
      <c r="A22" s="8"/>
      <c r="B22" s="16"/>
      <c r="G22" s="10"/>
      <c r="H22" s="10"/>
      <c r="I22" s="10"/>
      <c r="J22" s="10"/>
    </row>
    <row r="23" spans="1:20" ht="18" customHeight="1" x14ac:dyDescent="0.2">
      <c r="A23" s="11" t="s">
        <v>131</v>
      </c>
      <c r="E23" s="13"/>
      <c r="F23" s="13"/>
      <c r="G23" s="14"/>
      <c r="H23" s="112" t="str">
        <f>IF(LENB(B24)=0,"コメントを入力してください",IF(LENB(B24)&gt;1024,"文字数オーバーです",""))</f>
        <v/>
      </c>
      <c r="I23" s="14"/>
      <c r="J23" s="14"/>
    </row>
    <row r="24" spans="1:20" ht="140.25" customHeight="1" x14ac:dyDescent="0.2">
      <c r="A24" s="15"/>
      <c r="B24" s="223" t="s">
        <v>440</v>
      </c>
      <c r="C24" s="224"/>
      <c r="D24" s="224"/>
      <c r="E24" s="224"/>
      <c r="F24" s="224"/>
      <c r="G24" s="224"/>
      <c r="H24" s="224"/>
      <c r="I24" s="224"/>
      <c r="J24" s="225"/>
      <c r="K24" s="2" t="str">
        <f>IF(LEN(B24)=0,"",IF(512-LEN(B24)&gt;0,"残り" &amp; 512-LEN(B24) &amp; "文字",IF(512-LEN(B24)=0,"","文字数がオーバーしています")))</f>
        <v>残り356文字</v>
      </c>
    </row>
    <row r="25" spans="1:20" ht="21.75" customHeight="1" x14ac:dyDescent="0.2">
      <c r="A25" s="12"/>
      <c r="B25" s="37"/>
      <c r="C25" s="37"/>
      <c r="D25" s="37"/>
      <c r="E25" s="37"/>
      <c r="F25" s="37"/>
      <c r="G25" s="37"/>
      <c r="H25" s="37"/>
      <c r="I25" s="37"/>
      <c r="J25" s="37"/>
    </row>
    <row r="26" spans="1:20" ht="18" customHeight="1" x14ac:dyDescent="0.2">
      <c r="A26" s="11" t="s">
        <v>11</v>
      </c>
      <c r="E26" s="13"/>
      <c r="F26" s="13"/>
      <c r="G26" s="145"/>
      <c r="H26" s="14"/>
      <c r="I26" s="14"/>
      <c r="J26" s="146" t="str">
        <f>IF(OR(AND(S49&lt;&gt;1,K49&lt;&gt;G8), AND(S47&lt;&gt;1,K47&lt;&gt;G8), AND(S45&lt;&gt;1,K45&lt;&gt;G8), AND(S43&lt;&gt;1,K43&lt;&gt;G8), AND(S41&lt;&gt;1,K41&lt;&gt;G8), AND(S39&lt;&gt;1,K39&lt;&gt;G8), AND(S37&lt;&gt;1,K37&lt;&gt;G8), AND(S35&lt;&gt;1,K35&lt;&gt;G8), AND(S33&lt;&gt;1,K33&lt;&gt;G8), AND(S31&lt;&gt;1,K31&lt;&gt;G8), AND(S29&lt;&gt;1,K29&lt;&gt;G8)), "実数の合計が有効回答者数と一致しない共通評価項目があります", IF(OR(B50="", B48="", B46="", B44="", B42="", B40="", B38="", B36="", B34="", B32="", B30=""), "コメント欄を必ず入力してください", ""))</f>
        <v/>
      </c>
    </row>
    <row r="27" spans="1:20" ht="27.75" customHeight="1" x14ac:dyDescent="0.2">
      <c r="A27" s="233"/>
      <c r="B27" s="250" t="s">
        <v>12</v>
      </c>
      <c r="C27" s="251"/>
      <c r="D27" s="251"/>
      <c r="E27" s="251"/>
      <c r="F27" s="252"/>
      <c r="G27" s="170" t="s">
        <v>1</v>
      </c>
      <c r="H27" s="171"/>
      <c r="I27" s="171"/>
      <c r="J27" s="172"/>
    </row>
    <row r="28" spans="1:20" ht="22.5" customHeight="1" x14ac:dyDescent="0.2">
      <c r="A28" s="233"/>
      <c r="B28" s="247" t="s">
        <v>15</v>
      </c>
      <c r="C28" s="248"/>
      <c r="D28" s="248"/>
      <c r="E28" s="248"/>
      <c r="F28" s="189"/>
      <c r="G28" s="30" t="s">
        <v>13</v>
      </c>
      <c r="H28" s="38" t="s">
        <v>16</v>
      </c>
      <c r="I28" s="17" t="s">
        <v>17</v>
      </c>
      <c r="J28" s="38" t="s">
        <v>14</v>
      </c>
      <c r="K28" t="s">
        <v>75</v>
      </c>
    </row>
    <row r="29" spans="1:20" ht="56.25" customHeight="1" x14ac:dyDescent="0.2">
      <c r="A29" s="233"/>
      <c r="B29" s="237" t="s">
        <v>137</v>
      </c>
      <c r="C29" s="238"/>
      <c r="D29" s="238"/>
      <c r="E29" s="238"/>
      <c r="F29" s="238"/>
      <c r="G29" s="39">
        <v>6</v>
      </c>
      <c r="H29" s="39">
        <v>9</v>
      </c>
      <c r="I29" s="39">
        <v>2</v>
      </c>
      <c r="J29" s="39">
        <v>0</v>
      </c>
      <c r="K29">
        <f>SUM(G29:J29)</f>
        <v>17</v>
      </c>
      <c r="S29" s="141">
        <v>0</v>
      </c>
      <c r="T29" s="141">
        <v>1</v>
      </c>
    </row>
    <row r="30" spans="1:20" ht="60" customHeight="1" x14ac:dyDescent="0.2">
      <c r="A30" s="233"/>
      <c r="B30" s="234" t="s">
        <v>336</v>
      </c>
      <c r="C30" s="235"/>
      <c r="D30" s="235"/>
      <c r="E30" s="235"/>
      <c r="F30" s="235"/>
      <c r="G30" s="235"/>
      <c r="H30" s="235"/>
      <c r="I30" s="235"/>
      <c r="J30" s="236"/>
      <c r="K30" s="2" t="str">
        <f>IF(LEN(B30)=0,"",IF(256-LEN(B30)&gt;0,"残り" &amp; 256-LEN(B30) &amp; "文字",IF(256-LEN(B30)=0,"","文字数がオーバーしています")))</f>
        <v>残り144文字</v>
      </c>
      <c r="T30" s="141">
        <v>1</v>
      </c>
    </row>
    <row r="31" spans="1:20" ht="56.25" customHeight="1" x14ac:dyDescent="0.2">
      <c r="A31" s="233"/>
      <c r="B31" s="237" t="s">
        <v>138</v>
      </c>
      <c r="C31" s="238"/>
      <c r="D31" s="238"/>
      <c r="E31" s="238"/>
      <c r="F31" s="238"/>
      <c r="G31" s="39">
        <v>16</v>
      </c>
      <c r="H31" s="39">
        <v>1</v>
      </c>
      <c r="I31" s="39">
        <v>0</v>
      </c>
      <c r="J31" s="39">
        <v>0</v>
      </c>
      <c r="K31">
        <f>SUM(G31:J31)</f>
        <v>17</v>
      </c>
      <c r="S31" s="141">
        <v>0</v>
      </c>
      <c r="T31" s="141">
        <v>2</v>
      </c>
    </row>
    <row r="32" spans="1:20" ht="60" customHeight="1" x14ac:dyDescent="0.2">
      <c r="A32" s="233"/>
      <c r="B32" s="234" t="s">
        <v>337</v>
      </c>
      <c r="C32" s="235"/>
      <c r="D32" s="235"/>
      <c r="E32" s="235"/>
      <c r="F32" s="235"/>
      <c r="G32" s="235"/>
      <c r="H32" s="235"/>
      <c r="I32" s="235"/>
      <c r="J32" s="236"/>
      <c r="K32" s="2" t="str">
        <f>IF(LEN(B32)=0,"",IF(256-LEN(B32)&gt;0,"残り" &amp; 256-LEN(B32) &amp; "文字",IF(256-LEN(B32)=0,"","文字数がオーバーしています")))</f>
        <v>残り191文字</v>
      </c>
      <c r="T32" s="141">
        <v>2</v>
      </c>
    </row>
    <row r="33" spans="1:20" ht="56.25" customHeight="1" x14ac:dyDescent="0.2">
      <c r="A33" s="233"/>
      <c r="B33" s="237" t="s">
        <v>139</v>
      </c>
      <c r="C33" s="238"/>
      <c r="D33" s="238"/>
      <c r="E33" s="238"/>
      <c r="F33" s="238"/>
      <c r="G33" s="39">
        <v>17</v>
      </c>
      <c r="H33" s="39">
        <v>0</v>
      </c>
      <c r="I33" s="39">
        <v>0</v>
      </c>
      <c r="J33" s="39">
        <v>0</v>
      </c>
      <c r="K33">
        <f>SUM(G33:J33)</f>
        <v>17</v>
      </c>
      <c r="S33" s="141">
        <v>0</v>
      </c>
      <c r="T33" s="141">
        <v>3</v>
      </c>
    </row>
    <row r="34" spans="1:20" ht="60" customHeight="1" x14ac:dyDescent="0.2">
      <c r="A34" s="233"/>
      <c r="B34" s="234" t="s">
        <v>338</v>
      </c>
      <c r="C34" s="235"/>
      <c r="D34" s="235"/>
      <c r="E34" s="235"/>
      <c r="F34" s="235"/>
      <c r="G34" s="235"/>
      <c r="H34" s="235"/>
      <c r="I34" s="235"/>
      <c r="J34" s="236"/>
      <c r="K34" s="2" t="str">
        <f>IF(LEN(B34)=0,"",IF(256-LEN(B34)&gt;0,"残り" &amp; 256-LEN(B34) &amp; "文字",IF(256-LEN(B34)=0,"","文字数がオーバーしています")))</f>
        <v>残り210文字</v>
      </c>
      <c r="T34" s="141">
        <v>3</v>
      </c>
    </row>
    <row r="35" spans="1:20" ht="56.25" customHeight="1" x14ac:dyDescent="0.2">
      <c r="A35" s="233"/>
      <c r="B35" s="237" t="s">
        <v>140</v>
      </c>
      <c r="C35" s="238"/>
      <c r="D35" s="238"/>
      <c r="E35" s="238"/>
      <c r="F35" s="238"/>
      <c r="G35" s="39">
        <v>16</v>
      </c>
      <c r="H35" s="39">
        <v>1</v>
      </c>
      <c r="I35" s="39">
        <v>0</v>
      </c>
      <c r="J35" s="39">
        <v>0</v>
      </c>
      <c r="K35">
        <f>SUM(G35:J35)</f>
        <v>17</v>
      </c>
      <c r="S35" s="141">
        <v>0</v>
      </c>
      <c r="T35" s="141">
        <v>4</v>
      </c>
    </row>
    <row r="36" spans="1:20" ht="60" customHeight="1" x14ac:dyDescent="0.2">
      <c r="A36" s="233"/>
      <c r="B36" s="234" t="s">
        <v>346</v>
      </c>
      <c r="C36" s="235"/>
      <c r="D36" s="235"/>
      <c r="E36" s="235"/>
      <c r="F36" s="235"/>
      <c r="G36" s="235"/>
      <c r="H36" s="235"/>
      <c r="I36" s="235"/>
      <c r="J36" s="236"/>
      <c r="K36" s="2" t="str">
        <f>IF(LEN(B36)=0,"",IF(256-LEN(B36)&gt;0,"残り" &amp; 256-LEN(B36) &amp; "文字",IF(256-LEN(B36)=0,"","文字数がオーバーしています")))</f>
        <v>残り186文字</v>
      </c>
      <c r="T36" s="141">
        <v>4</v>
      </c>
    </row>
    <row r="37" spans="1:20" ht="56.25" customHeight="1" x14ac:dyDescent="0.2">
      <c r="A37" s="233"/>
      <c r="B37" s="237" t="s">
        <v>141</v>
      </c>
      <c r="C37" s="238"/>
      <c r="D37" s="238"/>
      <c r="E37" s="238"/>
      <c r="F37" s="238"/>
      <c r="G37" s="39">
        <v>10</v>
      </c>
      <c r="H37" s="39">
        <v>2</v>
      </c>
      <c r="I37" s="39">
        <v>0</v>
      </c>
      <c r="J37" s="39">
        <v>5</v>
      </c>
      <c r="K37">
        <f>SUM(G37:J37)</f>
        <v>17</v>
      </c>
      <c r="S37" s="141">
        <v>0</v>
      </c>
      <c r="T37" s="141">
        <v>5</v>
      </c>
    </row>
    <row r="38" spans="1:20" ht="60" customHeight="1" x14ac:dyDescent="0.2">
      <c r="A38" s="233"/>
      <c r="B38" s="234" t="s">
        <v>339</v>
      </c>
      <c r="C38" s="235"/>
      <c r="D38" s="235"/>
      <c r="E38" s="235"/>
      <c r="F38" s="235"/>
      <c r="G38" s="235"/>
      <c r="H38" s="235"/>
      <c r="I38" s="235"/>
      <c r="J38" s="236"/>
      <c r="K38" s="2" t="str">
        <f>IF(LEN(B38)=0,"",IF(256-LEN(B38)&gt;0,"残り" &amp; 256-LEN(B38) &amp; "文字",IF(256-LEN(B38)=0,"","文字数がオーバーしています")))</f>
        <v>残り177文字</v>
      </c>
      <c r="T38" s="141">
        <v>5</v>
      </c>
    </row>
    <row r="39" spans="1:20" ht="56.25" customHeight="1" x14ac:dyDescent="0.2">
      <c r="A39" s="233"/>
      <c r="B39" s="237" t="s">
        <v>142</v>
      </c>
      <c r="C39" s="238"/>
      <c r="D39" s="238"/>
      <c r="E39" s="238"/>
      <c r="F39" s="238"/>
      <c r="G39" s="39">
        <v>14</v>
      </c>
      <c r="H39" s="39">
        <v>3</v>
      </c>
      <c r="I39" s="39">
        <v>0</v>
      </c>
      <c r="J39" s="39">
        <v>0</v>
      </c>
      <c r="K39">
        <f>SUM(G39:J39)</f>
        <v>17</v>
      </c>
      <c r="S39" s="141">
        <v>0</v>
      </c>
      <c r="T39" s="141">
        <v>6</v>
      </c>
    </row>
    <row r="40" spans="1:20" ht="60" customHeight="1" x14ac:dyDescent="0.2">
      <c r="A40" s="233"/>
      <c r="B40" s="234" t="s">
        <v>340</v>
      </c>
      <c r="C40" s="235"/>
      <c r="D40" s="235"/>
      <c r="E40" s="235"/>
      <c r="F40" s="235"/>
      <c r="G40" s="235"/>
      <c r="H40" s="235"/>
      <c r="I40" s="235"/>
      <c r="J40" s="236"/>
      <c r="K40" s="2" t="str">
        <f>IF(LEN(B40)=0,"",IF(256-LEN(B40)&gt;0,"残り" &amp; 256-LEN(B40) &amp; "文字",IF(256-LEN(B40)=0,"","文字数がオーバーしています")))</f>
        <v>残り198文字</v>
      </c>
      <c r="T40" s="141">
        <v>6</v>
      </c>
    </row>
    <row r="41" spans="1:20" ht="56.25" customHeight="1" x14ac:dyDescent="0.2">
      <c r="A41" s="233"/>
      <c r="B41" s="237" t="s">
        <v>143</v>
      </c>
      <c r="C41" s="238"/>
      <c r="D41" s="238"/>
      <c r="E41" s="238"/>
      <c r="F41" s="238"/>
      <c r="G41" s="39">
        <v>14</v>
      </c>
      <c r="H41" s="39">
        <v>3</v>
      </c>
      <c r="I41" s="39">
        <v>0</v>
      </c>
      <c r="J41" s="39">
        <v>0</v>
      </c>
      <c r="K41">
        <f>SUM(G41:J41)</f>
        <v>17</v>
      </c>
      <c r="S41" s="141">
        <v>0</v>
      </c>
      <c r="T41" s="141">
        <v>7</v>
      </c>
    </row>
    <row r="42" spans="1:20" ht="60" customHeight="1" x14ac:dyDescent="0.2">
      <c r="A42" s="233"/>
      <c r="B42" s="234" t="s">
        <v>341</v>
      </c>
      <c r="C42" s="235"/>
      <c r="D42" s="235"/>
      <c r="E42" s="235"/>
      <c r="F42" s="235"/>
      <c r="G42" s="235"/>
      <c r="H42" s="235"/>
      <c r="I42" s="235"/>
      <c r="J42" s="236"/>
      <c r="K42" s="2" t="str">
        <f>IF(LEN(B42)=0,"",IF(256-LEN(B42)&gt;0,"残り" &amp; 256-LEN(B42) &amp; "文字",IF(256-LEN(B42)=0,"","文字数がオーバーしています")))</f>
        <v>残り208文字</v>
      </c>
      <c r="T42" s="141">
        <v>7</v>
      </c>
    </row>
    <row r="43" spans="1:20" ht="56.25" customHeight="1" x14ac:dyDescent="0.2">
      <c r="A43" s="233"/>
      <c r="B43" s="237" t="s">
        <v>144</v>
      </c>
      <c r="C43" s="238"/>
      <c r="D43" s="238"/>
      <c r="E43" s="238"/>
      <c r="F43" s="238"/>
      <c r="G43" s="39">
        <v>10</v>
      </c>
      <c r="H43" s="39">
        <v>6</v>
      </c>
      <c r="I43" s="39">
        <v>0</v>
      </c>
      <c r="J43" s="39">
        <v>1</v>
      </c>
      <c r="K43">
        <f>SUM(G43:J43)</f>
        <v>17</v>
      </c>
      <c r="S43" s="141">
        <v>0</v>
      </c>
      <c r="T43" s="141">
        <v>8</v>
      </c>
    </row>
    <row r="44" spans="1:20" ht="60" customHeight="1" x14ac:dyDescent="0.2">
      <c r="A44" s="233"/>
      <c r="B44" s="234" t="s">
        <v>342</v>
      </c>
      <c r="C44" s="235"/>
      <c r="D44" s="235"/>
      <c r="E44" s="235"/>
      <c r="F44" s="235"/>
      <c r="G44" s="235"/>
      <c r="H44" s="235"/>
      <c r="I44" s="235"/>
      <c r="J44" s="236"/>
      <c r="K44" s="2" t="str">
        <f>IF(LEN(B44)=0,"",IF(256-LEN(B44)&gt;0,"残り" &amp; 256-LEN(B44) &amp; "文字",IF(256-LEN(B44)=0,"","文字数がオーバーしています")))</f>
        <v>残り169文字</v>
      </c>
      <c r="T44" s="141">
        <v>8</v>
      </c>
    </row>
    <row r="45" spans="1:20" ht="56.25" customHeight="1" x14ac:dyDescent="0.2">
      <c r="A45" s="233"/>
      <c r="B45" s="237" t="s">
        <v>145</v>
      </c>
      <c r="C45" s="238"/>
      <c r="D45" s="238"/>
      <c r="E45" s="238"/>
      <c r="F45" s="238"/>
      <c r="G45" s="39">
        <v>11</v>
      </c>
      <c r="H45" s="39">
        <v>5</v>
      </c>
      <c r="I45" s="39">
        <v>0</v>
      </c>
      <c r="J45" s="39">
        <v>1</v>
      </c>
      <c r="K45">
        <f>SUM(G45:J45)</f>
        <v>17</v>
      </c>
      <c r="S45" s="141">
        <v>0</v>
      </c>
      <c r="T45" s="141">
        <v>9</v>
      </c>
    </row>
    <row r="46" spans="1:20" ht="60" customHeight="1" x14ac:dyDescent="0.2">
      <c r="A46" s="233"/>
      <c r="B46" s="234" t="s">
        <v>343</v>
      </c>
      <c r="C46" s="235"/>
      <c r="D46" s="235"/>
      <c r="E46" s="235"/>
      <c r="F46" s="235"/>
      <c r="G46" s="235"/>
      <c r="H46" s="235"/>
      <c r="I46" s="235"/>
      <c r="J46" s="236"/>
      <c r="K46" s="2" t="str">
        <f>IF(LEN(B46)=0,"",IF(256-LEN(B46)&gt;0,"残り" &amp; 256-LEN(B46) &amp; "文字",IF(256-LEN(B46)=0,"","文字数がオーバーしています")))</f>
        <v>残り202文字</v>
      </c>
      <c r="T46" s="141">
        <v>9</v>
      </c>
    </row>
    <row r="47" spans="1:20" ht="56.25" customHeight="1" x14ac:dyDescent="0.2">
      <c r="A47" s="233"/>
      <c r="B47" s="237" t="s">
        <v>146</v>
      </c>
      <c r="C47" s="238"/>
      <c r="D47" s="238"/>
      <c r="E47" s="238"/>
      <c r="F47" s="238"/>
      <c r="G47" s="39">
        <v>14</v>
      </c>
      <c r="H47" s="39">
        <v>2</v>
      </c>
      <c r="I47" s="39">
        <v>0</v>
      </c>
      <c r="J47" s="39">
        <v>1</v>
      </c>
      <c r="K47">
        <f>SUM(G47:J47)</f>
        <v>17</v>
      </c>
      <c r="S47" s="141">
        <v>0</v>
      </c>
      <c r="T47" s="141">
        <v>10</v>
      </c>
    </row>
    <row r="48" spans="1:20" ht="60" customHeight="1" x14ac:dyDescent="0.2">
      <c r="A48" s="233"/>
      <c r="B48" s="234" t="s">
        <v>344</v>
      </c>
      <c r="C48" s="235"/>
      <c r="D48" s="235"/>
      <c r="E48" s="235"/>
      <c r="F48" s="235"/>
      <c r="G48" s="235"/>
      <c r="H48" s="235"/>
      <c r="I48" s="235"/>
      <c r="J48" s="236"/>
      <c r="K48" s="2" t="str">
        <f>IF(LEN(B48)=0,"",IF(256-LEN(B48)&gt;0,"残り" &amp; 256-LEN(B48) &amp; "文字",IF(256-LEN(B48)=0,"","文字数がオーバーしています")))</f>
        <v>残り208文字</v>
      </c>
      <c r="T48" s="141">
        <v>10</v>
      </c>
    </row>
    <row r="49" spans="1:20" ht="56.25" customHeight="1" x14ac:dyDescent="0.2">
      <c r="A49" s="233"/>
      <c r="B49" s="237" t="s">
        <v>147</v>
      </c>
      <c r="C49" s="238"/>
      <c r="D49" s="238"/>
      <c r="E49" s="238"/>
      <c r="F49" s="238"/>
      <c r="G49" s="39">
        <v>9</v>
      </c>
      <c r="H49" s="39">
        <v>6</v>
      </c>
      <c r="I49" s="39">
        <v>1</v>
      </c>
      <c r="J49" s="39">
        <v>1</v>
      </c>
      <c r="K49">
        <f>SUM(G49:J49)</f>
        <v>17</v>
      </c>
      <c r="S49" s="141">
        <v>0</v>
      </c>
      <c r="T49" s="141">
        <v>11</v>
      </c>
    </row>
    <row r="50" spans="1:20" ht="60" customHeight="1" x14ac:dyDescent="0.2">
      <c r="A50" s="233"/>
      <c r="B50" s="234" t="s">
        <v>345</v>
      </c>
      <c r="C50" s="235"/>
      <c r="D50" s="235"/>
      <c r="E50" s="235"/>
      <c r="F50" s="235"/>
      <c r="G50" s="235"/>
      <c r="H50" s="235"/>
      <c r="I50" s="235"/>
      <c r="J50" s="236"/>
      <c r="K50" s="2" t="str">
        <f>IF(LEN(B50)=0,"",IF(256-LEN(B50)&gt;0,"残り" &amp; 256-LEN(B50) &amp; "文字",IF(256-LEN(B50)=0,"","文字数がオーバーしています")))</f>
        <v>残り183文字</v>
      </c>
      <c r="T50" s="141">
        <v>11</v>
      </c>
    </row>
  </sheetData>
  <sheetProtection algorithmName="SHA-512" hashValue="luJJnXFzeKzfcCn5j5B20U0VWUIi3AhExMBIwCY2xbfUVDppnbQw+Ay7zOC+1MhfaPAO/KYJ+afbTG6dYTyGng==" saltValue="phwF2r9vGWil4fMqtJFCkg==" spinCount="100000" sheet="1" objects="1" scenarios="1" formatCells="0"/>
  <mergeCells count="52">
    <mergeCell ref="B35:F35"/>
    <mergeCell ref="B29:F29"/>
    <mergeCell ref="A33:A34"/>
    <mergeCell ref="B34:J34"/>
    <mergeCell ref="A35:A36"/>
    <mergeCell ref="B36:J36"/>
    <mergeCell ref="B33:F33"/>
    <mergeCell ref="B31:F31"/>
    <mergeCell ref="B30:J30"/>
    <mergeCell ref="A29:A30"/>
    <mergeCell ref="G27:J27"/>
    <mergeCell ref="B28:F28"/>
    <mergeCell ref="A2:J2"/>
    <mergeCell ref="B27:F27"/>
    <mergeCell ref="A31:A32"/>
    <mergeCell ref="B32:J32"/>
    <mergeCell ref="B24:J24"/>
    <mergeCell ref="A27:A28"/>
    <mergeCell ref="C3:D3"/>
    <mergeCell ref="E3:J3"/>
    <mergeCell ref="B11:J11"/>
    <mergeCell ref="B21:J21"/>
    <mergeCell ref="B19:J19"/>
    <mergeCell ref="E4:J4"/>
    <mergeCell ref="C4:D4"/>
    <mergeCell ref="G5:I5"/>
    <mergeCell ref="G7:I7"/>
    <mergeCell ref="G8:I8"/>
    <mergeCell ref="G9:I9"/>
    <mergeCell ref="G6:I6"/>
    <mergeCell ref="B18:E18"/>
    <mergeCell ref="A45:A46"/>
    <mergeCell ref="B46:J46"/>
    <mergeCell ref="B43:F43"/>
    <mergeCell ref="B45:F45"/>
    <mergeCell ref="B37:F37"/>
    <mergeCell ref="A37:A38"/>
    <mergeCell ref="B38:J38"/>
    <mergeCell ref="A39:A40"/>
    <mergeCell ref="B40:J40"/>
    <mergeCell ref="A41:A42"/>
    <mergeCell ref="B42:J42"/>
    <mergeCell ref="B39:F39"/>
    <mergeCell ref="B41:F41"/>
    <mergeCell ref="A43:A44"/>
    <mergeCell ref="B44:J44"/>
    <mergeCell ref="A47:A48"/>
    <mergeCell ref="B48:J48"/>
    <mergeCell ref="A49:A50"/>
    <mergeCell ref="B50:J50"/>
    <mergeCell ref="B47:F47"/>
    <mergeCell ref="B49:F49"/>
  </mergeCells>
  <phoneticPr fontId="3"/>
  <dataValidations count="8">
    <dataValidation type="textLength" imeMode="hiragana" operator="lessThanOrEqual" allowBlank="1" showErrorMessage="1" errorTitle="もう一度入力してください！" error="文字数がオーバーしました。_x000a_（256文字までになるように短くしてください。）_x000a_" sqref="B36:J36 B34:J34 B32:J32 B30:J30 B38:J38 B40:J40 B42:J42 B44:J44 B46:J46 B48:J48 B50:J50" xr:uid="{00000000-0002-0000-0500-000000000000}">
      <formula1>256</formula1>
    </dataValidation>
    <dataValidation type="whole" imeMode="disabled" operator="greaterThanOrEqual" allowBlank="1" showErrorMessage="1" errorTitle="もう一度入力してください！" error="数値が正しくありません。" sqref="G37:J37 G35:J35 G33:J33 G31:J31 G29:J29 G39:J39 G41:J41 G43:J43 G45:J45 G47:J47 G49:J49" xr:uid="{00000000-0002-0000-05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25:J25" xr:uid="{00000000-0002-0000-0500-000002000000}">
      <formula1>512</formula1>
    </dataValidation>
    <dataValidation type="whole" imeMode="disabled" operator="greaterThanOrEqual" allowBlank="1" showErrorMessage="1" errorTitle="もう一度入力してください！" error="数値が正しくありません。_x000a_" sqref="G8" xr:uid="{00000000-0002-0000-05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6" xr:uid="{00000000-0002-0000-0500-000004000000}">
      <formula1>128</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9:B20 C19:J19" xr:uid="{00000000-0002-0000-0500-000005000000}">
      <formula1>256</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24:J24 B11:J11 B21:J21" xr:uid="{00000000-0002-0000-0500-000006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6" xr:uid="{00000000-0002-0000-0500-000007000000}">
      <formula1>128</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2" manualBreakCount="2">
    <brk id="22" max="16383" man="1"/>
    <brk id="3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T221"/>
  <sheetViews>
    <sheetView zoomScale="110" zoomScaleNormal="110" zoomScaleSheetLayoutView="50" workbookViewId="0">
      <selection activeCell="B11" sqref="B11"/>
    </sheetView>
  </sheetViews>
  <sheetFormatPr defaultColWidth="9" defaultRowHeight="13" x14ac:dyDescent="0.2"/>
  <cols>
    <col min="1" max="1" width="3" style="21" customWidth="1"/>
    <col min="2" max="2" width="13.90625" style="22" customWidth="1"/>
    <col min="3" max="3" width="59.08984375" style="22" customWidth="1"/>
    <col min="4" max="4" width="11.81640625" style="22" customWidth="1"/>
    <col min="5" max="5" width="9.453125" style="22" customWidth="1"/>
    <col min="6" max="6" width="10.6328125" style="21" customWidth="1"/>
    <col min="7" max="7" width="9" style="21"/>
    <col min="8" max="8" width="21.6328125" style="21" customWidth="1"/>
    <col min="9" max="9" width="10.81640625" style="25" customWidth="1"/>
    <col min="10" max="10" width="21.1796875" style="27" bestFit="1" customWidth="1"/>
    <col min="11" max="11" width="9" style="24"/>
    <col min="12" max="16384" width="9" style="21"/>
  </cols>
  <sheetData>
    <row r="1" spans="1:20" ht="14" x14ac:dyDescent="0.2">
      <c r="A1" s="5" t="str">
        <f>"〔サービス分析：" &amp;  評価結果報告書!B23 &amp; "〕"</f>
        <v>〔サービス分析：認知症対応型共同生活介護【認知症高齢者グループホーム】（介護予防含む）〕</v>
      </c>
      <c r="B1" s="4"/>
      <c r="C1" s="4"/>
      <c r="D1" s="4"/>
      <c r="E1" s="3"/>
      <c r="F1" s="143" t="s">
        <v>316</v>
      </c>
      <c r="H1" s="23"/>
    </row>
    <row r="2" spans="1:20" ht="14.25" customHeight="1" x14ac:dyDescent="0.2">
      <c r="A2" s="1"/>
      <c r="B2" s="4"/>
      <c r="C2" s="4"/>
      <c r="F2" s="6" t="str">
        <f>"《事業所名： " &amp; 評価結果報告書!B24 &amp; "》"</f>
        <v>《事業所名： 優っくりグループホーム板橋栄町》</v>
      </c>
      <c r="H2" s="25"/>
    </row>
    <row r="3" spans="1:20" ht="14.25" customHeight="1" x14ac:dyDescent="0.2">
      <c r="A3" s="77" t="s">
        <v>87</v>
      </c>
      <c r="B3" s="78" t="s">
        <v>90</v>
      </c>
      <c r="C3" s="80"/>
      <c r="D3" s="80"/>
      <c r="E3" s="81"/>
      <c r="H3" s="79"/>
      <c r="I3" s="58"/>
      <c r="J3" s="7"/>
      <c r="K3" s="7"/>
      <c r="L3" s="79"/>
      <c r="M3" s="79"/>
      <c r="N3" s="79"/>
      <c r="O3" s="79"/>
      <c r="P3" s="79"/>
      <c r="Q3" s="79"/>
      <c r="R3" s="79"/>
      <c r="S3" s="79"/>
      <c r="T3" s="79" t="s">
        <v>73</v>
      </c>
    </row>
    <row r="4" spans="1:20" ht="18" customHeight="1" thickBot="1" x14ac:dyDescent="0.25">
      <c r="A4" s="83" t="s">
        <v>0</v>
      </c>
      <c r="B4" s="301" t="s">
        <v>80</v>
      </c>
      <c r="C4" s="302"/>
      <c r="D4" s="302"/>
      <c r="E4" s="302"/>
      <c r="F4" s="303"/>
      <c r="H4" s="79"/>
      <c r="I4" s="58"/>
      <c r="J4" s="7" t="s">
        <v>66</v>
      </c>
      <c r="K4" s="7"/>
      <c r="L4" s="79"/>
      <c r="M4" s="79"/>
      <c r="N4" s="79"/>
      <c r="O4" s="79"/>
      <c r="P4" s="79"/>
      <c r="Q4" s="79"/>
      <c r="R4" s="79"/>
      <c r="S4" s="79"/>
      <c r="T4" s="79" t="s">
        <v>67</v>
      </c>
    </row>
    <row r="5" spans="1:20" ht="18" customHeight="1" thickTop="1" x14ac:dyDescent="0.2">
      <c r="A5" s="295">
        <v>1</v>
      </c>
      <c r="B5" s="297" t="s">
        <v>151</v>
      </c>
      <c r="C5" s="298"/>
      <c r="D5" s="298"/>
      <c r="E5" s="298"/>
      <c r="F5" s="299"/>
      <c r="H5" s="79"/>
      <c r="I5" s="58"/>
      <c r="J5" s="7" t="s">
        <v>64</v>
      </c>
      <c r="K5" s="7"/>
      <c r="L5" s="79"/>
      <c r="M5" s="79"/>
      <c r="N5" s="79"/>
      <c r="O5" s="79"/>
      <c r="P5" s="79"/>
      <c r="Q5" s="79"/>
      <c r="R5" s="79"/>
      <c r="S5" s="79"/>
      <c r="T5" s="79" t="s">
        <v>68</v>
      </c>
    </row>
    <row r="6" spans="1:20" s="89" customFormat="1" ht="30" customHeight="1" thickBot="1" x14ac:dyDescent="0.25">
      <c r="A6" s="296"/>
      <c r="B6" s="281" t="s">
        <v>150</v>
      </c>
      <c r="C6" s="282"/>
      <c r="D6" s="300" t="s">
        <v>92</v>
      </c>
      <c r="E6" s="300"/>
      <c r="F6" s="130" t="str">
        <f>IF(COUNT(P10:Q13) &gt; 0,COUNT(P10:P13) &amp; "／" &amp; COUNT(P10:Q13),"")</f>
        <v>4／4</v>
      </c>
      <c r="G6" s="84"/>
      <c r="H6" s="85"/>
      <c r="I6" s="86"/>
      <c r="J6" s="87" t="s">
        <v>69</v>
      </c>
      <c r="K6" s="85">
        <v>1</v>
      </c>
      <c r="L6" s="85">
        <v>541</v>
      </c>
      <c r="M6" s="88"/>
      <c r="N6" s="88"/>
      <c r="O6" s="88"/>
      <c r="P6" s="88"/>
      <c r="Q6" s="88"/>
      <c r="R6" s="88"/>
      <c r="S6" s="79"/>
      <c r="T6" s="88"/>
    </row>
    <row r="7" spans="1:20" x14ac:dyDescent="0.2">
      <c r="A7" s="95"/>
      <c r="B7" s="96" t="s">
        <v>152</v>
      </c>
      <c r="C7" s="284" t="str">
        <f>IF((MIN(I10:I13)=0),"標準項目の「あり」「なし」を選択してください","")</f>
        <v/>
      </c>
      <c r="D7" s="284"/>
      <c r="E7" s="284"/>
      <c r="F7" s="285"/>
      <c r="H7" s="79"/>
      <c r="I7" s="58"/>
      <c r="J7" s="7" t="s">
        <v>72</v>
      </c>
      <c r="K7" s="7">
        <v>1</v>
      </c>
      <c r="L7" s="79">
        <v>16601</v>
      </c>
      <c r="M7" s="79"/>
      <c r="N7" s="79"/>
      <c r="O7" s="79"/>
      <c r="P7" s="79"/>
      <c r="Q7" s="79"/>
      <c r="R7" s="79"/>
      <c r="S7" s="79"/>
      <c r="T7" s="79"/>
    </row>
    <row r="8" spans="1:20" s="100" customFormat="1" ht="37.5" customHeight="1" x14ac:dyDescent="0.2">
      <c r="A8" s="97" t="s">
        <v>65</v>
      </c>
      <c r="B8" s="286" t="s">
        <v>153</v>
      </c>
      <c r="C8" s="287"/>
      <c r="D8" s="288" t="str">
        <f xml:space="preserve"> "評点（" &amp; REPT("○",COUNT(P10:P13)) &amp; REPT("●",COUNT(Q10:Q13)) &amp; "）"</f>
        <v>評点（○○○○）</v>
      </c>
      <c r="E8" s="288"/>
      <c r="F8" s="119" t="str">
        <f>IF(COUNT(R10:R13)&gt;0,"・非該当" &amp; COUNT(R10:R13),"")</f>
        <v/>
      </c>
      <c r="G8" s="84"/>
      <c r="H8" s="98"/>
      <c r="I8" s="99" t="str">
        <f>IF(MIN(I10:I13)=0,"",IF(COUNT(P10:Q13)=0,"-",IF(COUNT(P10:Q13)=COUNT(P10:P13),"A",IF(COUNT(P10:P13)=0,"C","B"))))</f>
        <v>A</v>
      </c>
      <c r="J8" s="7" t="s">
        <v>59</v>
      </c>
      <c r="K8" s="99"/>
      <c r="L8" s="98"/>
      <c r="M8" s="98"/>
      <c r="N8" s="98"/>
      <c r="O8" s="98"/>
      <c r="P8" s="98"/>
      <c r="Q8" s="98"/>
      <c r="R8" s="98"/>
      <c r="S8" s="79"/>
      <c r="T8" s="98"/>
    </row>
    <row r="9" spans="1:20" x14ac:dyDescent="0.2">
      <c r="A9" s="95"/>
      <c r="B9" s="113" t="s">
        <v>60</v>
      </c>
      <c r="C9" s="278" t="s">
        <v>61</v>
      </c>
      <c r="D9" s="279"/>
      <c r="E9" s="279"/>
      <c r="F9" s="280"/>
      <c r="H9" s="79"/>
      <c r="I9" s="58"/>
      <c r="J9" s="7" t="s">
        <v>62</v>
      </c>
      <c r="K9" s="7"/>
      <c r="L9" s="79"/>
      <c r="M9" s="79"/>
      <c r="N9" s="79"/>
      <c r="O9" s="79"/>
      <c r="P9" s="79"/>
      <c r="Q9" s="79"/>
      <c r="R9" s="79"/>
      <c r="S9" s="79"/>
      <c r="T9" s="79"/>
    </row>
    <row r="10" spans="1:20" ht="37.5" customHeight="1" x14ac:dyDescent="0.2">
      <c r="A10" s="95"/>
      <c r="B10" s="101"/>
      <c r="C10" s="281" t="s">
        <v>154</v>
      </c>
      <c r="D10" s="282"/>
      <c r="E10" s="283"/>
      <c r="F10" s="102"/>
      <c r="G10" s="84"/>
      <c r="H10" s="79"/>
      <c r="I10" s="58">
        <v>3</v>
      </c>
      <c r="J10" s="7" t="s">
        <v>63</v>
      </c>
      <c r="K10" s="7">
        <v>1</v>
      </c>
      <c r="L10" s="79">
        <v>57256</v>
      </c>
      <c r="M10" s="79"/>
      <c r="N10" s="79"/>
      <c r="O10" s="79"/>
      <c r="P10" s="79">
        <f>IF(I10=3,1,"")</f>
        <v>1</v>
      </c>
      <c r="Q10" s="79" t="str">
        <f>IF(I10=2,1,"")</f>
        <v/>
      </c>
      <c r="R10" s="79" t="str">
        <f>IF(I10=1,1,"")</f>
        <v/>
      </c>
      <c r="S10" s="79"/>
      <c r="T10" s="79"/>
    </row>
    <row r="11" spans="1:20" ht="37.5" customHeight="1" x14ac:dyDescent="0.2">
      <c r="A11" s="95"/>
      <c r="B11" s="101"/>
      <c r="C11" s="281" t="s">
        <v>155</v>
      </c>
      <c r="D11" s="282"/>
      <c r="E11" s="283"/>
      <c r="F11" s="102"/>
      <c r="G11" s="84"/>
      <c r="H11" s="79"/>
      <c r="I11" s="58">
        <v>3</v>
      </c>
      <c r="J11" s="7" t="s">
        <v>63</v>
      </c>
      <c r="K11" s="7">
        <v>2</v>
      </c>
      <c r="L11" s="79">
        <v>57257</v>
      </c>
      <c r="M11" s="79"/>
      <c r="N11" s="79"/>
      <c r="O11" s="79"/>
      <c r="P11" s="79">
        <f>IF(I11=3,1,"")</f>
        <v>1</v>
      </c>
      <c r="Q11" s="79" t="str">
        <f>IF(I11=2,1,"")</f>
        <v/>
      </c>
      <c r="R11" s="79" t="str">
        <f>IF(I11=1,1,"")</f>
        <v/>
      </c>
      <c r="S11" s="79"/>
      <c r="T11" s="79"/>
    </row>
    <row r="12" spans="1:20" ht="37.5" customHeight="1" x14ac:dyDescent="0.2">
      <c r="A12" s="95"/>
      <c r="B12" s="101"/>
      <c r="C12" s="281" t="s">
        <v>156</v>
      </c>
      <c r="D12" s="282"/>
      <c r="E12" s="283"/>
      <c r="F12" s="102"/>
      <c r="G12" s="84"/>
      <c r="H12" s="79"/>
      <c r="I12" s="58">
        <v>3</v>
      </c>
      <c r="J12" s="7" t="s">
        <v>63</v>
      </c>
      <c r="K12" s="7">
        <v>3</v>
      </c>
      <c r="L12" s="79">
        <v>57258</v>
      </c>
      <c r="M12" s="79"/>
      <c r="N12" s="79"/>
      <c r="O12" s="79"/>
      <c r="P12" s="79">
        <f>IF(I12=3,1,"")</f>
        <v>1</v>
      </c>
      <c r="Q12" s="79" t="str">
        <f>IF(I12=2,1,"")</f>
        <v/>
      </c>
      <c r="R12" s="79" t="str">
        <f>IF(I12=1,1,"")</f>
        <v/>
      </c>
      <c r="S12" s="79"/>
      <c r="T12" s="79"/>
    </row>
    <row r="13" spans="1:20" ht="37.5" customHeight="1" thickBot="1" x14ac:dyDescent="0.25">
      <c r="A13" s="95"/>
      <c r="B13" s="101"/>
      <c r="C13" s="281" t="s">
        <v>157</v>
      </c>
      <c r="D13" s="282"/>
      <c r="E13" s="283"/>
      <c r="F13" s="102"/>
      <c r="G13" s="84"/>
      <c r="H13" s="79"/>
      <c r="I13" s="58">
        <v>3</v>
      </c>
      <c r="J13" s="7" t="s">
        <v>63</v>
      </c>
      <c r="K13" s="7">
        <v>4</v>
      </c>
      <c r="L13" s="79">
        <v>57259</v>
      </c>
      <c r="M13" s="79"/>
      <c r="N13" s="79"/>
      <c r="O13" s="79"/>
      <c r="P13" s="79">
        <f>IF(I13=3,1,"")</f>
        <v>1</v>
      </c>
      <c r="Q13" s="79" t="str">
        <f>IF(I13=2,1,"")</f>
        <v/>
      </c>
      <c r="R13" s="79" t="str">
        <f>IF(I13=1,1,"")</f>
        <v/>
      </c>
      <c r="S13" s="79"/>
      <c r="T13" s="79"/>
    </row>
    <row r="14" spans="1:20" ht="20.25" customHeight="1" x14ac:dyDescent="0.2">
      <c r="A14" s="103"/>
      <c r="B14" s="266" t="s">
        <v>158</v>
      </c>
      <c r="C14" s="267"/>
      <c r="D14" s="268" t="str">
        <f>IF(AND(LEN(SBcase1_1)&lt;&gt;0,COUNT(R10:R13)=4),SBcheckB_1,(IF(LEN(SBcheckA_1)&lt;&gt;0,SBcheckA_1, SBcheckB_1)))</f>
        <v/>
      </c>
      <c r="E14" s="268"/>
      <c r="F14" s="269"/>
      <c r="H14" s="79"/>
      <c r="I14" s="58"/>
      <c r="J14" s="7" t="s">
        <v>64</v>
      </c>
      <c r="K14" s="7"/>
      <c r="L14" s="79"/>
      <c r="M14" s="79"/>
      <c r="N14" s="79"/>
      <c r="O14" s="79"/>
      <c r="P14" s="79"/>
      <c r="Q14" s="79"/>
      <c r="R14" s="79"/>
      <c r="S14" s="79"/>
      <c r="T14" s="79"/>
    </row>
    <row r="15" spans="1:20" s="107" customFormat="1" ht="21" customHeight="1" x14ac:dyDescent="0.2">
      <c r="A15" s="110"/>
      <c r="B15" s="270" t="s">
        <v>360</v>
      </c>
      <c r="C15" s="271"/>
      <c r="D15" s="271"/>
      <c r="E15" s="271"/>
      <c r="F15" s="272"/>
      <c r="G15" s="2" t="str">
        <f>IF(LEN(B15)=0,"",IF(40-LEN(B15)&gt;0,"残り" &amp; 40-LEN(B15) &amp; "文字",IF(40-LEN(B15)=0,"","文字数がオーバーしています")))</f>
        <v>残り3文字</v>
      </c>
      <c r="H15" s="104"/>
      <c r="I15" s="105"/>
      <c r="J15" s="7" t="s">
        <v>81</v>
      </c>
      <c r="K15" s="104"/>
      <c r="L15" s="104"/>
      <c r="M15" s="106"/>
      <c r="N15" s="106"/>
      <c r="O15" s="106"/>
      <c r="P15" s="106"/>
      <c r="Q15" s="106"/>
      <c r="R15" s="106"/>
      <c r="S15" s="79"/>
      <c r="T15" s="106"/>
    </row>
    <row r="16" spans="1:20" s="107" customFormat="1" ht="65.150000000000006" customHeight="1" x14ac:dyDescent="0.2">
      <c r="A16" s="111"/>
      <c r="B16" s="273" t="s">
        <v>359</v>
      </c>
      <c r="C16" s="274"/>
      <c r="D16" s="274"/>
      <c r="E16" s="274"/>
      <c r="F16" s="275"/>
      <c r="G16" s="2" t="str">
        <f>IF(LEN(B16)=0,"",IF(256-LEN(B16)&gt;0,"残り" &amp; 256-LEN(B16) &amp; "文字",IF(256-LEN(B16)=0,"","文字数がオーバーしています")))</f>
        <v/>
      </c>
      <c r="H16" s="104"/>
      <c r="I16" s="105"/>
      <c r="J16" s="7" t="s">
        <v>84</v>
      </c>
      <c r="K16" s="104"/>
      <c r="L16" s="104"/>
      <c r="M16" s="106"/>
      <c r="N16" s="106"/>
      <c r="O16" s="106"/>
      <c r="P16" s="106"/>
      <c r="Q16" s="106"/>
      <c r="R16" s="106"/>
      <c r="S16" s="79"/>
      <c r="T16" s="106"/>
    </row>
    <row r="17" spans="1:20" s="107" customFormat="1" ht="21" customHeight="1" x14ac:dyDescent="0.2">
      <c r="A17" s="111"/>
      <c r="B17" s="261" t="s">
        <v>362</v>
      </c>
      <c r="C17" s="262"/>
      <c r="D17" s="262"/>
      <c r="E17" s="262"/>
      <c r="F17" s="263"/>
      <c r="G17" s="2" t="str">
        <f>IF(LEN(B17)=0,"",IF(40-LEN(B17)&gt;0,"残り" &amp; 40-LEN(B17) &amp; "文字",IF(40-LEN(B17)=0,"","文字数がオーバーしています")))</f>
        <v>残り10文字</v>
      </c>
      <c r="H17" s="104"/>
      <c r="I17" s="105"/>
      <c r="J17" s="7" t="s">
        <v>82</v>
      </c>
      <c r="K17" s="104"/>
      <c r="L17" s="104"/>
      <c r="M17" s="106"/>
      <c r="N17" s="106"/>
      <c r="O17" s="106"/>
      <c r="P17" s="106"/>
      <c r="Q17" s="106"/>
      <c r="R17" s="106"/>
      <c r="S17" s="79"/>
      <c r="T17" s="106"/>
    </row>
    <row r="18" spans="1:20" s="107" customFormat="1" ht="65.150000000000006" customHeight="1" x14ac:dyDescent="0.2">
      <c r="A18" s="111"/>
      <c r="B18" s="276" t="s">
        <v>361</v>
      </c>
      <c r="C18" s="276"/>
      <c r="D18" s="276"/>
      <c r="E18" s="276"/>
      <c r="F18" s="277"/>
      <c r="G18" s="2" t="str">
        <f>IF(LEN(B18)=0,"",IF(256-LEN(B18)&gt;0,"残り" &amp; 256-LEN(B18) &amp; "文字",IF(256-LEN(B18)=0,"","文字数がオーバーしています")))</f>
        <v>残り39文字</v>
      </c>
      <c r="H18" s="104"/>
      <c r="I18" s="105"/>
      <c r="J18" s="7" t="s">
        <v>85</v>
      </c>
      <c r="K18" s="104"/>
      <c r="L18" s="104"/>
      <c r="M18" s="106"/>
      <c r="N18" s="106"/>
      <c r="O18" s="106"/>
      <c r="P18" s="106"/>
      <c r="Q18" s="106"/>
      <c r="R18" s="106"/>
      <c r="S18" s="79"/>
      <c r="T18" s="106"/>
    </row>
    <row r="19" spans="1:20" s="107" customFormat="1" ht="21" customHeight="1" x14ac:dyDescent="0.2">
      <c r="A19" s="111"/>
      <c r="B19" s="261"/>
      <c r="C19" s="262"/>
      <c r="D19" s="262"/>
      <c r="E19" s="262"/>
      <c r="F19" s="263"/>
      <c r="G19" s="2" t="str">
        <f>IF(LEN(B19)=0,"",IF(40-LEN(B19)&gt;0,"残り" &amp; 40-LEN(B19) &amp; "文字",IF(40-LEN(B19)=0,"","文字数がオーバーしています")))</f>
        <v/>
      </c>
      <c r="H19" s="104"/>
      <c r="I19" s="105"/>
      <c r="J19" s="7" t="s">
        <v>83</v>
      </c>
      <c r="K19" s="104"/>
      <c r="L19" s="104"/>
      <c r="M19" s="106"/>
      <c r="N19" s="106"/>
      <c r="O19" s="106"/>
      <c r="P19" s="106"/>
      <c r="Q19" s="106"/>
      <c r="R19" s="106"/>
      <c r="S19" s="79"/>
      <c r="T19" s="106"/>
    </row>
    <row r="20" spans="1:20" s="107" customFormat="1" ht="65.150000000000006" customHeight="1" thickBot="1" x14ac:dyDescent="0.25">
      <c r="A20" s="108"/>
      <c r="B20" s="264"/>
      <c r="C20" s="264"/>
      <c r="D20" s="264"/>
      <c r="E20" s="264"/>
      <c r="F20" s="265"/>
      <c r="G20" s="2" t="str">
        <f>IF(LEN(B20)=0,"",IF(256-LEN(B20)&gt;0,"残り" &amp; 256-LEN(B20) &amp; "文字",IF(256-LEN(B20)=0,"","文字数がオーバーしています")))</f>
        <v/>
      </c>
      <c r="H20" s="104"/>
      <c r="I20" s="105"/>
      <c r="J20" s="7" t="s">
        <v>86</v>
      </c>
      <c r="K20" s="104"/>
      <c r="L20" s="104"/>
      <c r="M20" s="106"/>
      <c r="N20" s="106"/>
      <c r="O20" s="106"/>
      <c r="P20" s="106"/>
      <c r="Q20" s="106"/>
      <c r="R20" s="106"/>
      <c r="S20" s="79"/>
      <c r="T20" s="106"/>
    </row>
    <row r="21" spans="1:20" ht="18" customHeight="1" thickTop="1" x14ac:dyDescent="0.2">
      <c r="A21" s="295">
        <v>2</v>
      </c>
      <c r="B21" s="297" t="s">
        <v>160</v>
      </c>
      <c r="C21" s="298"/>
      <c r="D21" s="298"/>
      <c r="E21" s="298"/>
      <c r="F21" s="299"/>
      <c r="H21" s="79"/>
      <c r="I21" s="58"/>
      <c r="J21" s="7" t="s">
        <v>64</v>
      </c>
      <c r="K21" s="7"/>
      <c r="L21" s="79"/>
      <c r="M21" s="79"/>
      <c r="N21" s="79"/>
      <c r="O21" s="79"/>
      <c r="P21" s="79"/>
      <c r="Q21" s="79"/>
      <c r="R21" s="79"/>
      <c r="S21" s="79"/>
      <c r="T21" s="79" t="s">
        <v>68</v>
      </c>
    </row>
    <row r="22" spans="1:20" s="89" customFormat="1" ht="30" customHeight="1" thickBot="1" x14ac:dyDescent="0.25">
      <c r="A22" s="296"/>
      <c r="B22" s="281" t="s">
        <v>159</v>
      </c>
      <c r="C22" s="282"/>
      <c r="D22" s="300" t="s">
        <v>92</v>
      </c>
      <c r="E22" s="300"/>
      <c r="F22" s="130" t="str">
        <f>IF(COUNT(P26:Q35) &gt; 0,COUNT(P26:P35) &amp; "／" &amp; COUNT(P26:Q35),"")</f>
        <v>7／7</v>
      </c>
      <c r="G22" s="84"/>
      <c r="H22" s="85"/>
      <c r="I22" s="86"/>
      <c r="J22" s="87" t="s">
        <v>69</v>
      </c>
      <c r="K22" s="85">
        <v>2</v>
      </c>
      <c r="L22" s="85">
        <v>542</v>
      </c>
      <c r="M22" s="88"/>
      <c r="N22" s="88"/>
      <c r="O22" s="88"/>
      <c r="P22" s="88"/>
      <c r="Q22" s="88"/>
      <c r="R22" s="88"/>
      <c r="S22" s="79"/>
      <c r="T22" s="88"/>
    </row>
    <row r="23" spans="1:20" x14ac:dyDescent="0.2">
      <c r="A23" s="95"/>
      <c r="B23" s="96" t="s">
        <v>152</v>
      </c>
      <c r="C23" s="284" t="str">
        <f>IF((MIN(I26:I28)=0),"標準項目の「あり」「なし」を選択してください","")</f>
        <v/>
      </c>
      <c r="D23" s="284"/>
      <c r="E23" s="284"/>
      <c r="F23" s="285"/>
      <c r="H23" s="79"/>
      <c r="I23" s="58"/>
      <c r="J23" s="7" t="s">
        <v>72</v>
      </c>
      <c r="K23" s="7">
        <v>1</v>
      </c>
      <c r="L23" s="79">
        <v>16602</v>
      </c>
      <c r="M23" s="79"/>
      <c r="N23" s="79"/>
      <c r="O23" s="79"/>
      <c r="P23" s="79"/>
      <c r="Q23" s="79"/>
      <c r="R23" s="79"/>
      <c r="S23" s="79"/>
      <c r="T23" s="79"/>
    </row>
    <row r="24" spans="1:20" s="100" customFormat="1" ht="37.5" customHeight="1" x14ac:dyDescent="0.2">
      <c r="A24" s="97" t="s">
        <v>65</v>
      </c>
      <c r="B24" s="286" t="s">
        <v>161</v>
      </c>
      <c r="C24" s="287"/>
      <c r="D24" s="288" t="str">
        <f xml:space="preserve"> "評点（" &amp; REPT("○",COUNT(P26:P28)) &amp; REPT("●",COUNT(Q26:Q28)) &amp; "）"</f>
        <v>評点（○○○）</v>
      </c>
      <c r="E24" s="288"/>
      <c r="F24" s="119" t="str">
        <f>IF(COUNT(R26:R28)&gt;0,"・非該当" &amp; COUNT(R26:R28),"")</f>
        <v/>
      </c>
      <c r="G24" s="84"/>
      <c r="H24" s="98"/>
      <c r="I24" s="99" t="str">
        <f>IF(MIN(I26:I28)=0,"",IF(COUNT(P26:Q28)=0,"-",IF(COUNT(P26:Q28)=COUNT(P26:P28),"A",IF(COUNT(P26:P28)=0,"C","B"))))</f>
        <v>A</v>
      </c>
      <c r="J24" s="7" t="s">
        <v>59</v>
      </c>
      <c r="K24" s="99"/>
      <c r="L24" s="98"/>
      <c r="M24" s="98"/>
      <c r="N24" s="98"/>
      <c r="O24" s="98"/>
      <c r="P24" s="98"/>
      <c r="Q24" s="98"/>
      <c r="R24" s="98"/>
      <c r="S24" s="79"/>
      <c r="T24" s="98"/>
    </row>
    <row r="25" spans="1:20" x14ac:dyDescent="0.2">
      <c r="A25" s="95"/>
      <c r="B25" s="113" t="s">
        <v>60</v>
      </c>
      <c r="C25" s="278" t="s">
        <v>61</v>
      </c>
      <c r="D25" s="279"/>
      <c r="E25" s="279"/>
      <c r="F25" s="280"/>
      <c r="H25" s="79"/>
      <c r="I25" s="58"/>
      <c r="J25" s="7" t="s">
        <v>62</v>
      </c>
      <c r="K25" s="7"/>
      <c r="L25" s="79"/>
      <c r="M25" s="79"/>
      <c r="N25" s="79"/>
      <c r="O25" s="79"/>
      <c r="P25" s="79"/>
      <c r="Q25" s="79"/>
      <c r="R25" s="79"/>
      <c r="S25" s="79"/>
      <c r="T25" s="79"/>
    </row>
    <row r="26" spans="1:20" ht="37.5" customHeight="1" x14ac:dyDescent="0.2">
      <c r="A26" s="95"/>
      <c r="B26" s="101"/>
      <c r="C26" s="281" t="s">
        <v>162</v>
      </c>
      <c r="D26" s="282"/>
      <c r="E26" s="283"/>
      <c r="F26" s="102"/>
      <c r="G26" s="84"/>
      <c r="H26" s="79"/>
      <c r="I26" s="58">
        <v>3</v>
      </c>
      <c r="J26" s="7" t="s">
        <v>63</v>
      </c>
      <c r="K26" s="7">
        <v>1</v>
      </c>
      <c r="L26" s="79">
        <v>57260</v>
      </c>
      <c r="M26" s="79"/>
      <c r="N26" s="79"/>
      <c r="O26" s="79"/>
      <c r="P26" s="79">
        <f>IF(I26=3,1,"")</f>
        <v>1</v>
      </c>
      <c r="Q26" s="79" t="str">
        <f>IF(I26=2,1,"")</f>
        <v/>
      </c>
      <c r="R26" s="79" t="str">
        <f>IF(I26=1,1,"")</f>
        <v/>
      </c>
      <c r="S26" s="79"/>
      <c r="T26" s="79"/>
    </row>
    <row r="27" spans="1:20" ht="37.5" customHeight="1" x14ac:dyDescent="0.2">
      <c r="A27" s="95"/>
      <c r="B27" s="101"/>
      <c r="C27" s="281" t="s">
        <v>163</v>
      </c>
      <c r="D27" s="282"/>
      <c r="E27" s="283"/>
      <c r="F27" s="102"/>
      <c r="G27" s="84"/>
      <c r="H27" s="79"/>
      <c r="I27" s="58">
        <v>3</v>
      </c>
      <c r="J27" s="7" t="s">
        <v>63</v>
      </c>
      <c r="K27" s="7">
        <v>2</v>
      </c>
      <c r="L27" s="79">
        <v>57261</v>
      </c>
      <c r="M27" s="79"/>
      <c r="N27" s="79"/>
      <c r="O27" s="79"/>
      <c r="P27" s="79">
        <f>IF(I27=3,1,"")</f>
        <v>1</v>
      </c>
      <c r="Q27" s="79" t="str">
        <f>IF(I27=2,1,"")</f>
        <v/>
      </c>
      <c r="R27" s="79" t="str">
        <f>IF(I27=1,1,"")</f>
        <v/>
      </c>
      <c r="S27" s="79"/>
      <c r="T27" s="79"/>
    </row>
    <row r="28" spans="1:20" ht="37.5" customHeight="1" thickBot="1" x14ac:dyDescent="0.25">
      <c r="A28" s="95"/>
      <c r="B28" s="101"/>
      <c r="C28" s="281" t="s">
        <v>164</v>
      </c>
      <c r="D28" s="282"/>
      <c r="E28" s="283"/>
      <c r="F28" s="102"/>
      <c r="G28" s="84"/>
      <c r="H28" s="79"/>
      <c r="I28" s="58">
        <v>3</v>
      </c>
      <c r="J28" s="7" t="s">
        <v>63</v>
      </c>
      <c r="K28" s="7">
        <v>3</v>
      </c>
      <c r="L28" s="79">
        <v>57262</v>
      </c>
      <c r="M28" s="79"/>
      <c r="N28" s="79"/>
      <c r="O28" s="79"/>
      <c r="P28" s="79">
        <f>IF(I28=3,1,"")</f>
        <v>1</v>
      </c>
      <c r="Q28" s="79" t="str">
        <f>IF(I28=2,1,"")</f>
        <v/>
      </c>
      <c r="R28" s="79" t="str">
        <f>IF(I28=1,1,"")</f>
        <v/>
      </c>
      <c r="S28" s="79"/>
      <c r="T28" s="79"/>
    </row>
    <row r="29" spans="1:20" x14ac:dyDescent="0.2">
      <c r="A29" s="95"/>
      <c r="B29" s="96" t="s">
        <v>165</v>
      </c>
      <c r="C29" s="284" t="str">
        <f>IF((MIN(I32:I35)=0),"標準項目の「あり」「なし」を選択してください","")</f>
        <v/>
      </c>
      <c r="D29" s="284"/>
      <c r="E29" s="284"/>
      <c r="F29" s="285"/>
      <c r="H29" s="79"/>
      <c r="I29" s="58"/>
      <c r="J29" s="7" t="s">
        <v>72</v>
      </c>
      <c r="K29" s="7">
        <v>2</v>
      </c>
      <c r="L29" s="79">
        <v>16603</v>
      </c>
      <c r="M29" s="79"/>
      <c r="N29" s="79"/>
      <c r="O29" s="79"/>
      <c r="P29" s="79"/>
      <c r="Q29" s="79"/>
      <c r="R29" s="79"/>
      <c r="S29" s="79"/>
      <c r="T29" s="79"/>
    </row>
    <row r="30" spans="1:20" s="100" customFormat="1" ht="37.5" customHeight="1" x14ac:dyDescent="0.2">
      <c r="A30" s="97" t="s">
        <v>65</v>
      </c>
      <c r="B30" s="286" t="s">
        <v>166</v>
      </c>
      <c r="C30" s="287"/>
      <c r="D30" s="288" t="str">
        <f xml:space="preserve"> "評点（" &amp; REPT("○",COUNT(P32:P35)) &amp; REPT("●",COUNT(Q32:Q35)) &amp; "）"</f>
        <v>評点（○○○○）</v>
      </c>
      <c r="E30" s="288"/>
      <c r="F30" s="119" t="str">
        <f>IF(COUNT(R32:R35)&gt;0,"・非該当" &amp; COUNT(R32:R35),"")</f>
        <v/>
      </c>
      <c r="G30" s="84"/>
      <c r="H30" s="98"/>
      <c r="I30" s="99" t="str">
        <f>IF(MIN(I32:I35)=0,"",IF(COUNT(P32:Q35)=0,"-",IF(COUNT(P32:Q35)=COUNT(P32:P35),"A",IF(COUNT(P32:P35)=0,"C","B"))))</f>
        <v>A</v>
      </c>
      <c r="J30" s="7" t="s">
        <v>59</v>
      </c>
      <c r="K30" s="99"/>
      <c r="L30" s="98"/>
      <c r="M30" s="98"/>
      <c r="N30" s="98"/>
      <c r="O30" s="98"/>
      <c r="P30" s="98"/>
      <c r="Q30" s="98"/>
      <c r="R30" s="98"/>
      <c r="S30" s="79"/>
      <c r="T30" s="98"/>
    </row>
    <row r="31" spans="1:20" x14ac:dyDescent="0.2">
      <c r="A31" s="95"/>
      <c r="B31" s="113" t="s">
        <v>60</v>
      </c>
      <c r="C31" s="278" t="s">
        <v>61</v>
      </c>
      <c r="D31" s="279"/>
      <c r="E31" s="279"/>
      <c r="F31" s="280"/>
      <c r="H31" s="79"/>
      <c r="I31" s="58"/>
      <c r="J31" s="7" t="s">
        <v>62</v>
      </c>
      <c r="K31" s="7"/>
      <c r="L31" s="79"/>
      <c r="M31" s="79"/>
      <c r="N31" s="79"/>
      <c r="O31" s="79"/>
      <c r="P31" s="79"/>
      <c r="Q31" s="79"/>
      <c r="R31" s="79"/>
      <c r="S31" s="79"/>
      <c r="T31" s="79"/>
    </row>
    <row r="32" spans="1:20" ht="37.5" customHeight="1" x14ac:dyDescent="0.2">
      <c r="A32" s="95"/>
      <c r="B32" s="101"/>
      <c r="C32" s="281" t="s">
        <v>167</v>
      </c>
      <c r="D32" s="282"/>
      <c r="E32" s="283"/>
      <c r="F32" s="102"/>
      <c r="G32" s="84"/>
      <c r="H32" s="79"/>
      <c r="I32" s="58">
        <v>3</v>
      </c>
      <c r="J32" s="7" t="s">
        <v>63</v>
      </c>
      <c r="K32" s="7">
        <v>1</v>
      </c>
      <c r="L32" s="79">
        <v>57263</v>
      </c>
      <c r="M32" s="79"/>
      <c r="N32" s="79"/>
      <c r="O32" s="79"/>
      <c r="P32" s="79">
        <f>IF(I32=3,1,"")</f>
        <v>1</v>
      </c>
      <c r="Q32" s="79" t="str">
        <f>IF(I32=2,1,"")</f>
        <v/>
      </c>
      <c r="R32" s="79" t="str">
        <f>IF(I32=1,1,"")</f>
        <v/>
      </c>
      <c r="S32" s="79"/>
      <c r="T32" s="79"/>
    </row>
    <row r="33" spans="1:20" ht="37.5" customHeight="1" x14ac:dyDescent="0.2">
      <c r="A33" s="95"/>
      <c r="B33" s="101"/>
      <c r="C33" s="281" t="s">
        <v>168</v>
      </c>
      <c r="D33" s="282"/>
      <c r="E33" s="283"/>
      <c r="F33" s="102"/>
      <c r="G33" s="84"/>
      <c r="H33" s="79"/>
      <c r="I33" s="58">
        <v>3</v>
      </c>
      <c r="J33" s="7" t="s">
        <v>63</v>
      </c>
      <c r="K33" s="7">
        <v>2</v>
      </c>
      <c r="L33" s="79">
        <v>57264</v>
      </c>
      <c r="M33" s="79"/>
      <c r="N33" s="79"/>
      <c r="O33" s="79"/>
      <c r="P33" s="79">
        <f>IF(I33=3,1,"")</f>
        <v>1</v>
      </c>
      <c r="Q33" s="79" t="str">
        <f>IF(I33=2,1,"")</f>
        <v/>
      </c>
      <c r="R33" s="79" t="str">
        <f>IF(I33=1,1,"")</f>
        <v/>
      </c>
      <c r="S33" s="79"/>
      <c r="T33" s="79"/>
    </row>
    <row r="34" spans="1:20" ht="37.5" customHeight="1" x14ac:dyDescent="0.2">
      <c r="A34" s="95"/>
      <c r="B34" s="101"/>
      <c r="C34" s="281" t="s">
        <v>169</v>
      </c>
      <c r="D34" s="282"/>
      <c r="E34" s="283"/>
      <c r="F34" s="102"/>
      <c r="G34" s="84"/>
      <c r="H34" s="79"/>
      <c r="I34" s="58">
        <v>3</v>
      </c>
      <c r="J34" s="7" t="s">
        <v>63</v>
      </c>
      <c r="K34" s="7">
        <v>3</v>
      </c>
      <c r="L34" s="79">
        <v>57265</v>
      </c>
      <c r="M34" s="79"/>
      <c r="N34" s="79"/>
      <c r="O34" s="79"/>
      <c r="P34" s="79">
        <f>IF(I34=3,1,"")</f>
        <v>1</v>
      </c>
      <c r="Q34" s="79" t="str">
        <f>IF(I34=2,1,"")</f>
        <v/>
      </c>
      <c r="R34" s="79" t="str">
        <f>IF(I34=1,1,"")</f>
        <v/>
      </c>
      <c r="S34" s="79"/>
      <c r="T34" s="79"/>
    </row>
    <row r="35" spans="1:20" ht="37.5" customHeight="1" thickBot="1" x14ac:dyDescent="0.25">
      <c r="A35" s="95"/>
      <c r="B35" s="101"/>
      <c r="C35" s="281" t="s">
        <v>170</v>
      </c>
      <c r="D35" s="282"/>
      <c r="E35" s="283"/>
      <c r="F35" s="102"/>
      <c r="G35" s="84"/>
      <c r="H35" s="79"/>
      <c r="I35" s="58">
        <v>3</v>
      </c>
      <c r="J35" s="7" t="s">
        <v>63</v>
      </c>
      <c r="K35" s="7">
        <v>4</v>
      </c>
      <c r="L35" s="79">
        <v>57266</v>
      </c>
      <c r="M35" s="79"/>
      <c r="N35" s="79"/>
      <c r="O35" s="79"/>
      <c r="P35" s="79">
        <f>IF(I35=3,1,"")</f>
        <v>1</v>
      </c>
      <c r="Q35" s="79" t="str">
        <f>IF(I35=2,1,"")</f>
        <v/>
      </c>
      <c r="R35" s="79" t="str">
        <f>IF(I35=1,1,"")</f>
        <v/>
      </c>
      <c r="S35" s="79"/>
      <c r="T35" s="79"/>
    </row>
    <row r="36" spans="1:20" ht="20.25" customHeight="1" x14ac:dyDescent="0.2">
      <c r="A36" s="103"/>
      <c r="B36" s="266" t="s">
        <v>171</v>
      </c>
      <c r="C36" s="267"/>
      <c r="D36" s="268" t="str">
        <f>IF(AND(LEN(SBcase1_2)&lt;&gt;0,COUNT(R26:R35)=7),SBcheckB_2,(IF(LEN(SBcheckA_2)&lt;&gt;0,SBcheckA_2, SBcheckB_2)))</f>
        <v/>
      </c>
      <c r="E36" s="268"/>
      <c r="F36" s="269"/>
      <c r="H36" s="79"/>
      <c r="I36" s="58"/>
      <c r="J36" s="7" t="s">
        <v>64</v>
      </c>
      <c r="K36" s="7"/>
      <c r="L36" s="79"/>
      <c r="M36" s="79"/>
      <c r="N36" s="79"/>
      <c r="O36" s="79"/>
      <c r="P36" s="79"/>
      <c r="Q36" s="79"/>
      <c r="R36" s="79"/>
      <c r="S36" s="79"/>
      <c r="T36" s="79"/>
    </row>
    <row r="37" spans="1:20" s="107" customFormat="1" ht="21" customHeight="1" x14ac:dyDescent="0.2">
      <c r="A37" s="110"/>
      <c r="B37" s="270" t="s">
        <v>363</v>
      </c>
      <c r="C37" s="271"/>
      <c r="D37" s="271"/>
      <c r="E37" s="271"/>
      <c r="F37" s="272"/>
      <c r="G37" s="2" t="str">
        <f>IF(LEN(B37)=0,"",IF(40-LEN(B37)&gt;0,"残り" &amp; 40-LEN(B37) &amp; "文字",IF(40-LEN(B37)=0,"","文字数がオーバーしています")))</f>
        <v>残り3文字</v>
      </c>
      <c r="H37" s="104"/>
      <c r="I37" s="105"/>
      <c r="J37" s="7" t="s">
        <v>81</v>
      </c>
      <c r="K37" s="104"/>
      <c r="L37" s="104"/>
      <c r="M37" s="106"/>
      <c r="N37" s="106"/>
      <c r="O37" s="106"/>
      <c r="P37" s="106"/>
      <c r="Q37" s="106"/>
      <c r="R37" s="106"/>
      <c r="S37" s="79"/>
      <c r="T37" s="106"/>
    </row>
    <row r="38" spans="1:20" s="107" customFormat="1" ht="65.150000000000006" customHeight="1" x14ac:dyDescent="0.2">
      <c r="A38" s="111"/>
      <c r="B38" s="273" t="s">
        <v>365</v>
      </c>
      <c r="C38" s="274"/>
      <c r="D38" s="274"/>
      <c r="E38" s="274"/>
      <c r="F38" s="275"/>
      <c r="G38" s="2" t="str">
        <f>IF(LEN(B38)=0,"",IF(256-LEN(B38)&gt;0,"残り" &amp; 256-LEN(B38) &amp; "文字",IF(256-LEN(B38)=0,"","文字数がオーバーしています")))</f>
        <v>残り44文字</v>
      </c>
      <c r="H38" s="104"/>
      <c r="I38" s="105"/>
      <c r="J38" s="7" t="s">
        <v>84</v>
      </c>
      <c r="K38" s="104"/>
      <c r="L38" s="104"/>
      <c r="M38" s="106"/>
      <c r="N38" s="106"/>
      <c r="O38" s="106"/>
      <c r="P38" s="106"/>
      <c r="Q38" s="106"/>
      <c r="R38" s="106"/>
      <c r="S38" s="79"/>
      <c r="T38" s="106"/>
    </row>
    <row r="39" spans="1:20" s="107" customFormat="1" ht="21" customHeight="1" x14ac:dyDescent="0.2">
      <c r="A39" s="111"/>
      <c r="B39" s="261" t="s">
        <v>364</v>
      </c>
      <c r="C39" s="262"/>
      <c r="D39" s="262"/>
      <c r="E39" s="262"/>
      <c r="F39" s="263"/>
      <c r="G39" s="2" t="str">
        <f>IF(LEN(B39)=0,"",IF(40-LEN(B39)&gt;0,"残り" &amp; 40-LEN(B39) &amp; "文字",IF(40-LEN(B39)=0,"","文字数がオーバーしています")))</f>
        <v>残り8文字</v>
      </c>
      <c r="H39" s="104"/>
      <c r="I39" s="105"/>
      <c r="J39" s="7" t="s">
        <v>82</v>
      </c>
      <c r="K39" s="104"/>
      <c r="L39" s="104"/>
      <c r="M39" s="106"/>
      <c r="N39" s="106"/>
      <c r="O39" s="106"/>
      <c r="P39" s="106"/>
      <c r="Q39" s="106"/>
      <c r="R39" s="106"/>
      <c r="S39" s="79"/>
      <c r="T39" s="106"/>
    </row>
    <row r="40" spans="1:20" s="107" customFormat="1" ht="65.150000000000006" customHeight="1" x14ac:dyDescent="0.2">
      <c r="A40" s="111"/>
      <c r="B40" s="276" t="s">
        <v>366</v>
      </c>
      <c r="C40" s="276"/>
      <c r="D40" s="276"/>
      <c r="E40" s="276"/>
      <c r="F40" s="277"/>
      <c r="G40" s="2" t="str">
        <f>IF(LEN(B40)=0,"",IF(256-LEN(B40)&gt;0,"残り" &amp; 256-LEN(B40) &amp; "文字",IF(256-LEN(B40)=0,"","文字数がオーバーしています")))</f>
        <v>残り82文字</v>
      </c>
      <c r="H40" s="104"/>
      <c r="I40" s="105"/>
      <c r="J40" s="7" t="s">
        <v>85</v>
      </c>
      <c r="K40" s="104"/>
      <c r="L40" s="104"/>
      <c r="M40" s="106"/>
      <c r="N40" s="106"/>
      <c r="O40" s="106"/>
      <c r="P40" s="106"/>
      <c r="Q40" s="106"/>
      <c r="R40" s="106"/>
      <c r="S40" s="79"/>
      <c r="T40" s="106"/>
    </row>
    <row r="41" spans="1:20" s="107" customFormat="1" ht="21" customHeight="1" x14ac:dyDescent="0.2">
      <c r="A41" s="111"/>
      <c r="B41" s="261" t="s">
        <v>367</v>
      </c>
      <c r="C41" s="262"/>
      <c r="D41" s="262"/>
      <c r="E41" s="262"/>
      <c r="F41" s="263"/>
      <c r="G41" s="2" t="str">
        <f>IF(LEN(B41)=0,"",IF(40-LEN(B41)&gt;0,"残り" &amp; 40-LEN(B41) &amp; "文字",IF(40-LEN(B41)=0,"","文字数がオーバーしています")))</f>
        <v>残り9文字</v>
      </c>
      <c r="H41" s="104"/>
      <c r="I41" s="105"/>
      <c r="J41" s="7" t="s">
        <v>83</v>
      </c>
      <c r="K41" s="104"/>
      <c r="L41" s="104"/>
      <c r="M41" s="106"/>
      <c r="N41" s="106"/>
      <c r="O41" s="106"/>
      <c r="P41" s="106"/>
      <c r="Q41" s="106"/>
      <c r="R41" s="106"/>
      <c r="S41" s="79"/>
      <c r="T41" s="106"/>
    </row>
    <row r="42" spans="1:20" s="107" customFormat="1" ht="65.150000000000006" customHeight="1" thickBot="1" x14ac:dyDescent="0.25">
      <c r="A42" s="108"/>
      <c r="B42" s="264" t="s">
        <v>368</v>
      </c>
      <c r="C42" s="264"/>
      <c r="D42" s="264"/>
      <c r="E42" s="264"/>
      <c r="F42" s="265"/>
      <c r="G42" s="2" t="str">
        <f>IF(LEN(B42)=0,"",IF(256-LEN(B42)&gt;0,"残り" &amp; 256-LEN(B42) &amp; "文字",IF(256-LEN(B42)=0,"","文字数がオーバーしています")))</f>
        <v>残り39文字</v>
      </c>
      <c r="H42" s="104"/>
      <c r="I42" s="105"/>
      <c r="J42" s="7" t="s">
        <v>86</v>
      </c>
      <c r="K42" s="104"/>
      <c r="L42" s="104"/>
      <c r="M42" s="106"/>
      <c r="N42" s="106"/>
      <c r="O42" s="106"/>
      <c r="P42" s="106"/>
      <c r="Q42" s="106"/>
      <c r="R42" s="106"/>
      <c r="S42" s="79"/>
      <c r="T42" s="106"/>
    </row>
    <row r="43" spans="1:20" ht="18" customHeight="1" thickTop="1" x14ac:dyDescent="0.2">
      <c r="A43" s="295">
        <v>3</v>
      </c>
      <c r="B43" s="297" t="s">
        <v>173</v>
      </c>
      <c r="C43" s="298"/>
      <c r="D43" s="298"/>
      <c r="E43" s="298"/>
      <c r="F43" s="299"/>
      <c r="H43" s="79"/>
      <c r="I43" s="58"/>
      <c r="J43" s="7" t="s">
        <v>64</v>
      </c>
      <c r="K43" s="7"/>
      <c r="L43" s="79"/>
      <c r="M43" s="79"/>
      <c r="N43" s="79"/>
      <c r="O43" s="79"/>
      <c r="P43" s="79"/>
      <c r="Q43" s="79"/>
      <c r="R43" s="79"/>
      <c r="S43" s="79"/>
      <c r="T43" s="79" t="s">
        <v>68</v>
      </c>
    </row>
    <row r="44" spans="1:20" s="89" customFormat="1" ht="30" customHeight="1" thickBot="1" x14ac:dyDescent="0.25">
      <c r="A44" s="296"/>
      <c r="B44" s="281" t="s">
        <v>172</v>
      </c>
      <c r="C44" s="282"/>
      <c r="D44" s="300" t="s">
        <v>92</v>
      </c>
      <c r="E44" s="300"/>
      <c r="F44" s="130" t="str">
        <f>IF(COUNT(P48:Q66) &gt; 0,COUNT(P48:P66) &amp; "／" &amp; COUNT(P48:Q66),"")</f>
        <v>10／10</v>
      </c>
      <c r="G44" s="84"/>
      <c r="H44" s="85"/>
      <c r="I44" s="86"/>
      <c r="J44" s="87" t="s">
        <v>69</v>
      </c>
      <c r="K44" s="85">
        <v>3</v>
      </c>
      <c r="L44" s="85">
        <v>543</v>
      </c>
      <c r="M44" s="88"/>
      <c r="N44" s="88"/>
      <c r="O44" s="88"/>
      <c r="P44" s="88"/>
      <c r="Q44" s="88"/>
      <c r="R44" s="88"/>
      <c r="S44" s="79"/>
      <c r="T44" s="88"/>
    </row>
    <row r="45" spans="1:20" x14ac:dyDescent="0.2">
      <c r="A45" s="95"/>
      <c r="B45" s="96" t="s">
        <v>152</v>
      </c>
      <c r="C45" s="284" t="str">
        <f>IF((MIN(I48:I50)=0),"標準項目の「あり」「なし」を選択してください","")</f>
        <v/>
      </c>
      <c r="D45" s="284"/>
      <c r="E45" s="284"/>
      <c r="F45" s="285"/>
      <c r="H45" s="79"/>
      <c r="I45" s="58"/>
      <c r="J45" s="7" t="s">
        <v>72</v>
      </c>
      <c r="K45" s="7">
        <v>1</v>
      </c>
      <c r="L45" s="79">
        <v>16604</v>
      </c>
      <c r="M45" s="79"/>
      <c r="N45" s="79"/>
      <c r="O45" s="79"/>
      <c r="P45" s="79"/>
      <c r="Q45" s="79"/>
      <c r="R45" s="79"/>
      <c r="S45" s="79"/>
      <c r="T45" s="79"/>
    </row>
    <row r="46" spans="1:20" s="100" customFormat="1" ht="37.5" customHeight="1" x14ac:dyDescent="0.2">
      <c r="A46" s="97" t="s">
        <v>65</v>
      </c>
      <c r="B46" s="286" t="s">
        <v>174</v>
      </c>
      <c r="C46" s="287"/>
      <c r="D46" s="288" t="str">
        <f xml:space="preserve"> "評点（" &amp; REPT("○",COUNT(P48:P50)) &amp; REPT("●",COUNT(Q48:Q50)) &amp; "）"</f>
        <v>評点（○○○）</v>
      </c>
      <c r="E46" s="288"/>
      <c r="F46" s="119" t="str">
        <f>IF(COUNT(R48:R50)&gt;0,"・非該当" &amp; COUNT(R48:R50),"")</f>
        <v/>
      </c>
      <c r="G46" s="84"/>
      <c r="H46" s="98"/>
      <c r="I46" s="99" t="str">
        <f>IF(MIN(I48:I50)=0,"",IF(COUNT(P48:Q50)=0,"-",IF(COUNT(P48:Q50)=COUNT(P48:P50),"A",IF(COUNT(P48:P50)=0,"C","B"))))</f>
        <v>A</v>
      </c>
      <c r="J46" s="7" t="s">
        <v>59</v>
      </c>
      <c r="K46" s="99"/>
      <c r="L46" s="98"/>
      <c r="M46" s="98"/>
      <c r="N46" s="98"/>
      <c r="O46" s="98"/>
      <c r="P46" s="98"/>
      <c r="Q46" s="98"/>
      <c r="R46" s="98"/>
      <c r="S46" s="79"/>
      <c r="T46" s="98"/>
    </row>
    <row r="47" spans="1:20" x14ac:dyDescent="0.2">
      <c r="A47" s="95"/>
      <c r="B47" s="113" t="s">
        <v>60</v>
      </c>
      <c r="C47" s="278" t="s">
        <v>61</v>
      </c>
      <c r="D47" s="279"/>
      <c r="E47" s="279"/>
      <c r="F47" s="280"/>
      <c r="H47" s="79"/>
      <c r="I47" s="58"/>
      <c r="J47" s="7" t="s">
        <v>62</v>
      </c>
      <c r="K47" s="7"/>
      <c r="L47" s="79"/>
      <c r="M47" s="79"/>
      <c r="N47" s="79"/>
      <c r="O47" s="79"/>
      <c r="P47" s="79"/>
      <c r="Q47" s="79"/>
      <c r="R47" s="79"/>
      <c r="S47" s="79"/>
      <c r="T47" s="79"/>
    </row>
    <row r="48" spans="1:20" ht="37.5" customHeight="1" x14ac:dyDescent="0.2">
      <c r="A48" s="95"/>
      <c r="B48" s="101"/>
      <c r="C48" s="281" t="s">
        <v>175</v>
      </c>
      <c r="D48" s="282"/>
      <c r="E48" s="283"/>
      <c r="F48" s="102"/>
      <c r="G48" s="84"/>
      <c r="H48" s="79"/>
      <c r="I48" s="58">
        <v>3</v>
      </c>
      <c r="J48" s="7" t="s">
        <v>63</v>
      </c>
      <c r="K48" s="7">
        <v>1</v>
      </c>
      <c r="L48" s="79">
        <v>57267</v>
      </c>
      <c r="M48" s="79"/>
      <c r="N48" s="79"/>
      <c r="O48" s="79"/>
      <c r="P48" s="79">
        <f>IF(I48=3,1,"")</f>
        <v>1</v>
      </c>
      <c r="Q48" s="79" t="str">
        <f>IF(I48=2,1,"")</f>
        <v/>
      </c>
      <c r="R48" s="79" t="str">
        <f>IF(I48=1,1,"")</f>
        <v/>
      </c>
      <c r="S48" s="79"/>
      <c r="T48" s="79"/>
    </row>
    <row r="49" spans="1:20" ht="37.5" customHeight="1" x14ac:dyDescent="0.2">
      <c r="A49" s="95"/>
      <c r="B49" s="101"/>
      <c r="C49" s="281" t="s">
        <v>176</v>
      </c>
      <c r="D49" s="282"/>
      <c r="E49" s="283"/>
      <c r="F49" s="102"/>
      <c r="G49" s="84"/>
      <c r="H49" s="79"/>
      <c r="I49" s="58">
        <v>3</v>
      </c>
      <c r="J49" s="7" t="s">
        <v>63</v>
      </c>
      <c r="K49" s="7">
        <v>2</v>
      </c>
      <c r="L49" s="79">
        <v>57268</v>
      </c>
      <c r="M49" s="79"/>
      <c r="N49" s="79"/>
      <c r="O49" s="79"/>
      <c r="P49" s="79">
        <f>IF(I49=3,1,"")</f>
        <v>1</v>
      </c>
      <c r="Q49" s="79" t="str">
        <f>IF(I49=2,1,"")</f>
        <v/>
      </c>
      <c r="R49" s="79" t="str">
        <f>IF(I49=1,1,"")</f>
        <v/>
      </c>
      <c r="S49" s="79"/>
      <c r="T49" s="79"/>
    </row>
    <row r="50" spans="1:20" ht="37.5" customHeight="1" thickBot="1" x14ac:dyDescent="0.25">
      <c r="A50" s="95"/>
      <c r="B50" s="101"/>
      <c r="C50" s="281" t="s">
        <v>177</v>
      </c>
      <c r="D50" s="282"/>
      <c r="E50" s="283"/>
      <c r="F50" s="102"/>
      <c r="G50" s="84"/>
      <c r="H50" s="79"/>
      <c r="I50" s="58">
        <v>3</v>
      </c>
      <c r="J50" s="7" t="s">
        <v>63</v>
      </c>
      <c r="K50" s="7">
        <v>3</v>
      </c>
      <c r="L50" s="79">
        <v>57269</v>
      </c>
      <c r="M50" s="79"/>
      <c r="N50" s="79"/>
      <c r="O50" s="79"/>
      <c r="P50" s="79">
        <f>IF(I50=3,1,"")</f>
        <v>1</v>
      </c>
      <c r="Q50" s="79" t="str">
        <f>IF(I50=2,1,"")</f>
        <v/>
      </c>
      <c r="R50" s="79" t="str">
        <f>IF(I50=1,1,"")</f>
        <v/>
      </c>
      <c r="S50" s="79"/>
      <c r="T50" s="79"/>
    </row>
    <row r="51" spans="1:20" x14ac:dyDescent="0.2">
      <c r="A51" s="95"/>
      <c r="B51" s="96" t="s">
        <v>165</v>
      </c>
      <c r="C51" s="284" t="str">
        <f>IF((MIN(I54:I56)=0),"標準項目の「あり」「なし」を選択してください","")</f>
        <v/>
      </c>
      <c r="D51" s="284"/>
      <c r="E51" s="284"/>
      <c r="F51" s="285"/>
      <c r="H51" s="79"/>
      <c r="I51" s="58"/>
      <c r="J51" s="7" t="s">
        <v>72</v>
      </c>
      <c r="K51" s="7">
        <v>2</v>
      </c>
      <c r="L51" s="79">
        <v>16605</v>
      </c>
      <c r="M51" s="79"/>
      <c r="N51" s="79"/>
      <c r="O51" s="79"/>
      <c r="P51" s="79"/>
      <c r="Q51" s="79"/>
      <c r="R51" s="79"/>
      <c r="S51" s="79"/>
      <c r="T51" s="79"/>
    </row>
    <row r="52" spans="1:20" s="100" customFormat="1" ht="37.5" customHeight="1" x14ac:dyDescent="0.2">
      <c r="A52" s="97" t="s">
        <v>65</v>
      </c>
      <c r="B52" s="286" t="s">
        <v>178</v>
      </c>
      <c r="C52" s="287"/>
      <c r="D52" s="288" t="str">
        <f xml:space="preserve"> "評点（" &amp; REPT("○",COUNT(P54:P56)) &amp; REPT("●",COUNT(Q54:Q56)) &amp; "）"</f>
        <v>評点（○○○）</v>
      </c>
      <c r="E52" s="288"/>
      <c r="F52" s="119" t="str">
        <f>IF(COUNT(R54:R56)&gt;0,"・非該当" &amp; COUNT(R54:R56),"")</f>
        <v/>
      </c>
      <c r="G52" s="84"/>
      <c r="H52" s="98"/>
      <c r="I52" s="99" t="str">
        <f>IF(MIN(I54:I56)=0,"",IF(COUNT(P54:Q56)=0,"-",IF(COUNT(P54:Q56)=COUNT(P54:P56),"A",IF(COUNT(P54:P56)=0,"C","B"))))</f>
        <v>A</v>
      </c>
      <c r="J52" s="7" t="s">
        <v>59</v>
      </c>
      <c r="K52" s="99"/>
      <c r="L52" s="98"/>
      <c r="M52" s="98"/>
      <c r="N52" s="98"/>
      <c r="O52" s="98"/>
      <c r="P52" s="98"/>
      <c r="Q52" s="98"/>
      <c r="R52" s="98"/>
      <c r="S52" s="79"/>
      <c r="T52" s="98"/>
    </row>
    <row r="53" spans="1:20" x14ac:dyDescent="0.2">
      <c r="A53" s="95"/>
      <c r="B53" s="113" t="s">
        <v>60</v>
      </c>
      <c r="C53" s="278" t="s">
        <v>61</v>
      </c>
      <c r="D53" s="279"/>
      <c r="E53" s="279"/>
      <c r="F53" s="280"/>
      <c r="H53" s="79"/>
      <c r="I53" s="58"/>
      <c r="J53" s="7" t="s">
        <v>62</v>
      </c>
      <c r="K53" s="7"/>
      <c r="L53" s="79"/>
      <c r="M53" s="79"/>
      <c r="N53" s="79"/>
      <c r="O53" s="79"/>
      <c r="P53" s="79"/>
      <c r="Q53" s="79"/>
      <c r="R53" s="79"/>
      <c r="S53" s="79"/>
      <c r="T53" s="79"/>
    </row>
    <row r="54" spans="1:20" ht="37.5" customHeight="1" x14ac:dyDescent="0.2">
      <c r="A54" s="95"/>
      <c r="B54" s="101"/>
      <c r="C54" s="281" t="s">
        <v>179</v>
      </c>
      <c r="D54" s="282"/>
      <c r="E54" s="283"/>
      <c r="F54" s="102"/>
      <c r="G54" s="84"/>
      <c r="H54" s="79"/>
      <c r="I54" s="58">
        <v>3</v>
      </c>
      <c r="J54" s="7" t="s">
        <v>63</v>
      </c>
      <c r="K54" s="7">
        <v>1</v>
      </c>
      <c r="L54" s="79">
        <v>57270</v>
      </c>
      <c r="M54" s="79"/>
      <c r="N54" s="79"/>
      <c r="O54" s="79"/>
      <c r="P54" s="79">
        <f>IF(I54=3,1,"")</f>
        <v>1</v>
      </c>
      <c r="Q54" s="79" t="str">
        <f>IF(I54=2,1,"")</f>
        <v/>
      </c>
      <c r="R54" s="79" t="str">
        <f>IF(I54=1,1,"")</f>
        <v/>
      </c>
      <c r="S54" s="79"/>
      <c r="T54" s="79"/>
    </row>
    <row r="55" spans="1:20" ht="37.5" customHeight="1" x14ac:dyDescent="0.2">
      <c r="A55" s="95"/>
      <c r="B55" s="101"/>
      <c r="C55" s="281" t="s">
        <v>180</v>
      </c>
      <c r="D55" s="282"/>
      <c r="E55" s="283"/>
      <c r="F55" s="102"/>
      <c r="G55" s="84"/>
      <c r="H55" s="79"/>
      <c r="I55" s="58">
        <v>3</v>
      </c>
      <c r="J55" s="7" t="s">
        <v>63</v>
      </c>
      <c r="K55" s="7">
        <v>2</v>
      </c>
      <c r="L55" s="79">
        <v>57271</v>
      </c>
      <c r="M55" s="79"/>
      <c r="N55" s="79"/>
      <c r="O55" s="79"/>
      <c r="P55" s="79">
        <f>IF(I55=3,1,"")</f>
        <v>1</v>
      </c>
      <c r="Q55" s="79" t="str">
        <f>IF(I55=2,1,"")</f>
        <v/>
      </c>
      <c r="R55" s="79" t="str">
        <f>IF(I55=1,1,"")</f>
        <v/>
      </c>
      <c r="S55" s="79"/>
      <c r="T55" s="79"/>
    </row>
    <row r="56" spans="1:20" ht="37.5" customHeight="1" thickBot="1" x14ac:dyDescent="0.25">
      <c r="A56" s="95"/>
      <c r="B56" s="101"/>
      <c r="C56" s="281" t="s">
        <v>181</v>
      </c>
      <c r="D56" s="282"/>
      <c r="E56" s="283"/>
      <c r="F56" s="102"/>
      <c r="G56" s="84"/>
      <c r="H56" s="79"/>
      <c r="I56" s="58">
        <v>3</v>
      </c>
      <c r="J56" s="7" t="s">
        <v>63</v>
      </c>
      <c r="K56" s="7">
        <v>3</v>
      </c>
      <c r="L56" s="79">
        <v>57272</v>
      </c>
      <c r="M56" s="79"/>
      <c r="N56" s="79"/>
      <c r="O56" s="79"/>
      <c r="P56" s="79">
        <f>IF(I56=3,1,"")</f>
        <v>1</v>
      </c>
      <c r="Q56" s="79" t="str">
        <f>IF(I56=2,1,"")</f>
        <v/>
      </c>
      <c r="R56" s="79" t="str">
        <f>IF(I56=1,1,"")</f>
        <v/>
      </c>
      <c r="S56" s="79"/>
      <c r="T56" s="79"/>
    </row>
    <row r="57" spans="1:20" x14ac:dyDescent="0.2">
      <c r="A57" s="95"/>
      <c r="B57" s="96" t="s">
        <v>182</v>
      </c>
      <c r="C57" s="284" t="str">
        <f>IF((MIN(I60:I61)=0),"標準項目の「あり」「なし」を選択してください","")</f>
        <v/>
      </c>
      <c r="D57" s="284"/>
      <c r="E57" s="284"/>
      <c r="F57" s="285"/>
      <c r="H57" s="79"/>
      <c r="I57" s="58"/>
      <c r="J57" s="7" t="s">
        <v>72</v>
      </c>
      <c r="K57" s="7">
        <v>3</v>
      </c>
      <c r="L57" s="79">
        <v>16606</v>
      </c>
      <c r="M57" s="79"/>
      <c r="N57" s="79"/>
      <c r="O57" s="79"/>
      <c r="P57" s="79"/>
      <c r="Q57" s="79"/>
      <c r="R57" s="79"/>
      <c r="S57" s="79"/>
      <c r="T57" s="79"/>
    </row>
    <row r="58" spans="1:20" s="100" customFormat="1" ht="37.5" customHeight="1" x14ac:dyDescent="0.2">
      <c r="A58" s="97" t="s">
        <v>65</v>
      </c>
      <c r="B58" s="286" t="s">
        <v>183</v>
      </c>
      <c r="C58" s="287"/>
      <c r="D58" s="288" t="str">
        <f xml:space="preserve"> "評点（" &amp; REPT("○",COUNT(P60:P61)) &amp; REPT("●",COUNT(Q60:Q61)) &amp; "）"</f>
        <v>評点（○○）</v>
      </c>
      <c r="E58" s="288"/>
      <c r="F58" s="119" t="str">
        <f>IF(COUNT(R60:R61)&gt;0,"・非該当" &amp; COUNT(R60:R61),"")</f>
        <v/>
      </c>
      <c r="G58" s="84"/>
      <c r="H58" s="98"/>
      <c r="I58" s="99" t="str">
        <f>IF(MIN(I60:I61)=0,"",IF(COUNT(P60:Q61)=0,"-",IF(COUNT(P60:Q61)=COUNT(P60:P61),"A",IF(COUNT(P60:P61)=0,"C","B"))))</f>
        <v>A</v>
      </c>
      <c r="J58" s="7" t="s">
        <v>59</v>
      </c>
      <c r="K58" s="99"/>
      <c r="L58" s="98"/>
      <c r="M58" s="98"/>
      <c r="N58" s="98"/>
      <c r="O58" s="98"/>
      <c r="P58" s="98"/>
      <c r="Q58" s="98"/>
      <c r="R58" s="98"/>
      <c r="S58" s="79"/>
      <c r="T58" s="98"/>
    </row>
    <row r="59" spans="1:20" x14ac:dyDescent="0.2">
      <c r="A59" s="95"/>
      <c r="B59" s="113" t="s">
        <v>60</v>
      </c>
      <c r="C59" s="278" t="s">
        <v>61</v>
      </c>
      <c r="D59" s="279"/>
      <c r="E59" s="279"/>
      <c r="F59" s="280"/>
      <c r="H59" s="79"/>
      <c r="I59" s="58"/>
      <c r="J59" s="7" t="s">
        <v>62</v>
      </c>
      <c r="K59" s="7"/>
      <c r="L59" s="79"/>
      <c r="M59" s="79"/>
      <c r="N59" s="79"/>
      <c r="O59" s="79"/>
      <c r="P59" s="79"/>
      <c r="Q59" s="79"/>
      <c r="R59" s="79"/>
      <c r="S59" s="79"/>
      <c r="T59" s="79"/>
    </row>
    <row r="60" spans="1:20" ht="37.5" customHeight="1" x14ac:dyDescent="0.2">
      <c r="A60" s="95"/>
      <c r="B60" s="101"/>
      <c r="C60" s="281" t="s">
        <v>184</v>
      </c>
      <c r="D60" s="282"/>
      <c r="E60" s="283"/>
      <c r="F60" s="102"/>
      <c r="G60" s="84"/>
      <c r="H60" s="79"/>
      <c r="I60" s="58">
        <v>3</v>
      </c>
      <c r="J60" s="7" t="s">
        <v>63</v>
      </c>
      <c r="K60" s="7">
        <v>1</v>
      </c>
      <c r="L60" s="79">
        <v>57273</v>
      </c>
      <c r="M60" s="79"/>
      <c r="N60" s="79"/>
      <c r="O60" s="79"/>
      <c r="P60" s="79">
        <f>IF(I60=3,1,"")</f>
        <v>1</v>
      </c>
      <c r="Q60" s="79" t="str">
        <f>IF(I60=2,1,"")</f>
        <v/>
      </c>
      <c r="R60" s="79" t="str">
        <f>IF(I60=1,1,"")</f>
        <v/>
      </c>
      <c r="S60" s="79"/>
      <c r="T60" s="79"/>
    </row>
    <row r="61" spans="1:20" ht="37.5" customHeight="1" thickBot="1" x14ac:dyDescent="0.25">
      <c r="A61" s="95"/>
      <c r="B61" s="101"/>
      <c r="C61" s="281" t="s">
        <v>185</v>
      </c>
      <c r="D61" s="282"/>
      <c r="E61" s="283"/>
      <c r="F61" s="102"/>
      <c r="G61" s="84"/>
      <c r="H61" s="79"/>
      <c r="I61" s="58">
        <v>3</v>
      </c>
      <c r="J61" s="7" t="s">
        <v>63</v>
      </c>
      <c r="K61" s="7">
        <v>2</v>
      </c>
      <c r="L61" s="79">
        <v>57274</v>
      </c>
      <c r="M61" s="79"/>
      <c r="N61" s="79"/>
      <c r="O61" s="79"/>
      <c r="P61" s="79">
        <f>IF(I61=3,1,"")</f>
        <v>1</v>
      </c>
      <c r="Q61" s="79" t="str">
        <f>IF(I61=2,1,"")</f>
        <v/>
      </c>
      <c r="R61" s="79" t="str">
        <f>IF(I61=1,1,"")</f>
        <v/>
      </c>
      <c r="S61" s="79"/>
      <c r="T61" s="79"/>
    </row>
    <row r="62" spans="1:20" x14ac:dyDescent="0.2">
      <c r="A62" s="95"/>
      <c r="B62" s="96" t="s">
        <v>186</v>
      </c>
      <c r="C62" s="284" t="str">
        <f>IF((MIN(I65:I66)=0),"標準項目の「あり」「なし」を選択してください","")</f>
        <v/>
      </c>
      <c r="D62" s="284"/>
      <c r="E62" s="284"/>
      <c r="F62" s="285"/>
      <c r="H62" s="79"/>
      <c r="I62" s="58"/>
      <c r="J62" s="7" t="s">
        <v>72</v>
      </c>
      <c r="K62" s="7">
        <v>4</v>
      </c>
      <c r="L62" s="79">
        <v>16607</v>
      </c>
      <c r="M62" s="79"/>
      <c r="N62" s="79"/>
      <c r="O62" s="79"/>
      <c r="P62" s="79"/>
      <c r="Q62" s="79"/>
      <c r="R62" s="79"/>
      <c r="S62" s="79"/>
      <c r="T62" s="79"/>
    </row>
    <row r="63" spans="1:20" s="100" customFormat="1" ht="37.5" customHeight="1" x14ac:dyDescent="0.2">
      <c r="A63" s="97" t="s">
        <v>65</v>
      </c>
      <c r="B63" s="286" t="s">
        <v>187</v>
      </c>
      <c r="C63" s="287"/>
      <c r="D63" s="288" t="str">
        <f xml:space="preserve"> "評点（" &amp; REPT("○",COUNT(P65:P66)) &amp; REPT("●",COUNT(Q65:Q66)) &amp; "）"</f>
        <v>評点（○○）</v>
      </c>
      <c r="E63" s="288"/>
      <c r="F63" s="119" t="str">
        <f>IF(COUNT(R65:R66)&gt;0,"・非該当" &amp; COUNT(R65:R66),"")</f>
        <v/>
      </c>
      <c r="G63" s="84"/>
      <c r="H63" s="98"/>
      <c r="I63" s="99" t="str">
        <f>IF(MIN(I65:I66)=0,"",IF(COUNT(P65:Q66)=0,"-",IF(COUNT(P65:Q66)=COUNT(P65:P66),"A",IF(COUNT(P65:P66)=0,"C","B"))))</f>
        <v>A</v>
      </c>
      <c r="J63" s="7" t="s">
        <v>59</v>
      </c>
      <c r="K63" s="99"/>
      <c r="L63" s="98"/>
      <c r="M63" s="98"/>
      <c r="N63" s="98"/>
      <c r="O63" s="98"/>
      <c r="P63" s="98"/>
      <c r="Q63" s="98"/>
      <c r="R63" s="98"/>
      <c r="S63" s="79"/>
      <c r="T63" s="98"/>
    </row>
    <row r="64" spans="1:20" x14ac:dyDescent="0.2">
      <c r="A64" s="95"/>
      <c r="B64" s="113" t="s">
        <v>60</v>
      </c>
      <c r="C64" s="278" t="s">
        <v>61</v>
      </c>
      <c r="D64" s="279"/>
      <c r="E64" s="279"/>
      <c r="F64" s="280"/>
      <c r="H64" s="79"/>
      <c r="I64" s="58"/>
      <c r="J64" s="7" t="s">
        <v>62</v>
      </c>
      <c r="K64" s="7"/>
      <c r="L64" s="79"/>
      <c r="M64" s="79"/>
      <c r="N64" s="79"/>
      <c r="O64" s="79"/>
      <c r="P64" s="79"/>
      <c r="Q64" s="79"/>
      <c r="R64" s="79"/>
      <c r="S64" s="79"/>
      <c r="T64" s="79"/>
    </row>
    <row r="65" spans="1:20" ht="37.5" customHeight="1" x14ac:dyDescent="0.2">
      <c r="A65" s="95"/>
      <c r="B65" s="101"/>
      <c r="C65" s="281" t="s">
        <v>188</v>
      </c>
      <c r="D65" s="282"/>
      <c r="E65" s="283"/>
      <c r="F65" s="102"/>
      <c r="G65" s="84"/>
      <c r="H65" s="79"/>
      <c r="I65" s="58">
        <v>3</v>
      </c>
      <c r="J65" s="7" t="s">
        <v>63</v>
      </c>
      <c r="K65" s="7">
        <v>1</v>
      </c>
      <c r="L65" s="79">
        <v>57275</v>
      </c>
      <c r="M65" s="79"/>
      <c r="N65" s="79"/>
      <c r="O65" s="79"/>
      <c r="P65" s="79">
        <f>IF(I65=3,1,"")</f>
        <v>1</v>
      </c>
      <c r="Q65" s="79" t="str">
        <f>IF(I65=2,1,"")</f>
        <v/>
      </c>
      <c r="R65" s="79" t="str">
        <f>IF(I65=1,1,"")</f>
        <v/>
      </c>
      <c r="S65" s="79"/>
      <c r="T65" s="79"/>
    </row>
    <row r="66" spans="1:20" ht="37.5" customHeight="1" thickBot="1" x14ac:dyDescent="0.25">
      <c r="A66" s="95"/>
      <c r="B66" s="101"/>
      <c r="C66" s="281" t="s">
        <v>189</v>
      </c>
      <c r="D66" s="282"/>
      <c r="E66" s="283"/>
      <c r="F66" s="102"/>
      <c r="G66" s="84"/>
      <c r="H66" s="79"/>
      <c r="I66" s="58">
        <v>3</v>
      </c>
      <c r="J66" s="7" t="s">
        <v>63</v>
      </c>
      <c r="K66" s="7">
        <v>2</v>
      </c>
      <c r="L66" s="79">
        <v>57276</v>
      </c>
      <c r="M66" s="79"/>
      <c r="N66" s="79"/>
      <c r="O66" s="79"/>
      <c r="P66" s="79">
        <f>IF(I66=3,1,"")</f>
        <v>1</v>
      </c>
      <c r="Q66" s="79" t="str">
        <f>IF(I66=2,1,"")</f>
        <v/>
      </c>
      <c r="R66" s="79" t="str">
        <f>IF(I66=1,1,"")</f>
        <v/>
      </c>
      <c r="S66" s="79"/>
      <c r="T66" s="79"/>
    </row>
    <row r="67" spans="1:20" ht="20.25" customHeight="1" x14ac:dyDescent="0.2">
      <c r="A67" s="103"/>
      <c r="B67" s="266" t="s">
        <v>190</v>
      </c>
      <c r="C67" s="267"/>
      <c r="D67" s="268" t="str">
        <f>IF(AND(LEN(SBcase1_3)&lt;&gt;0,COUNT(R48:R66)=10),SBcheckB_3,(IF(LEN(SBcheckA_3)&lt;&gt;0,SBcheckA_3, SBcheckB_3)))</f>
        <v/>
      </c>
      <c r="E67" s="268"/>
      <c r="F67" s="269"/>
      <c r="H67" s="79"/>
      <c r="I67" s="58"/>
      <c r="J67" s="7" t="s">
        <v>64</v>
      </c>
      <c r="K67" s="7"/>
      <c r="L67" s="79"/>
      <c r="M67" s="79"/>
      <c r="N67" s="79"/>
      <c r="O67" s="79"/>
      <c r="P67" s="79"/>
      <c r="Q67" s="79"/>
      <c r="R67" s="79"/>
      <c r="S67" s="79"/>
      <c r="T67" s="79"/>
    </row>
    <row r="68" spans="1:20" s="107" customFormat="1" ht="21" customHeight="1" x14ac:dyDescent="0.2">
      <c r="A68" s="110"/>
      <c r="B68" s="270" t="s">
        <v>369</v>
      </c>
      <c r="C68" s="271"/>
      <c r="D68" s="271"/>
      <c r="E68" s="271"/>
      <c r="F68" s="272"/>
      <c r="G68" s="2" t="str">
        <f>IF(LEN(B68)=0,"",IF(40-LEN(B68)&gt;0,"残り" &amp; 40-LEN(B68) &amp; "文字",IF(40-LEN(B68)=0,"","文字数がオーバーしています")))</f>
        <v>残り2文字</v>
      </c>
      <c r="H68" s="104"/>
      <c r="I68" s="105"/>
      <c r="J68" s="7" t="s">
        <v>81</v>
      </c>
      <c r="K68" s="104"/>
      <c r="L68" s="104"/>
      <c r="M68" s="106"/>
      <c r="N68" s="106"/>
      <c r="O68" s="106"/>
      <c r="P68" s="106"/>
      <c r="Q68" s="106"/>
      <c r="R68" s="106"/>
      <c r="S68" s="79"/>
      <c r="T68" s="106"/>
    </row>
    <row r="69" spans="1:20" s="107" customFormat="1" ht="65.150000000000006" customHeight="1" x14ac:dyDescent="0.2">
      <c r="A69" s="111"/>
      <c r="B69" s="273" t="s">
        <v>370</v>
      </c>
      <c r="C69" s="274"/>
      <c r="D69" s="274"/>
      <c r="E69" s="274"/>
      <c r="F69" s="275"/>
      <c r="G69" s="2" t="str">
        <f>IF(LEN(B69)=0,"",IF(256-LEN(B69)&gt;0,"残り" &amp; 256-LEN(B69) &amp; "文字",IF(256-LEN(B69)=0,"","文字数がオーバーしています")))</f>
        <v>残り10文字</v>
      </c>
      <c r="H69" s="104"/>
      <c r="I69" s="105"/>
      <c r="J69" s="7" t="s">
        <v>84</v>
      </c>
      <c r="K69" s="104"/>
      <c r="L69" s="104"/>
      <c r="M69" s="106"/>
      <c r="N69" s="106"/>
      <c r="O69" s="106"/>
      <c r="P69" s="106"/>
      <c r="Q69" s="106"/>
      <c r="R69" s="106"/>
      <c r="S69" s="79"/>
      <c r="T69" s="106"/>
    </row>
    <row r="70" spans="1:20" s="107" customFormat="1" ht="21" customHeight="1" x14ac:dyDescent="0.2">
      <c r="A70" s="111"/>
      <c r="B70" s="261" t="s">
        <v>371</v>
      </c>
      <c r="C70" s="262"/>
      <c r="D70" s="262"/>
      <c r="E70" s="262"/>
      <c r="F70" s="263"/>
      <c r="G70" s="2" t="str">
        <f>IF(LEN(B70)=0,"",IF(40-LEN(B70)&gt;0,"残り" &amp; 40-LEN(B70) &amp; "文字",IF(40-LEN(B70)=0,"","文字数がオーバーしています")))</f>
        <v>残り7文字</v>
      </c>
      <c r="H70" s="104"/>
      <c r="I70" s="105"/>
      <c r="J70" s="7" t="s">
        <v>82</v>
      </c>
      <c r="K70" s="104"/>
      <c r="L70" s="104"/>
      <c r="M70" s="106"/>
      <c r="N70" s="106"/>
      <c r="O70" s="106"/>
      <c r="P70" s="106"/>
      <c r="Q70" s="106"/>
      <c r="R70" s="106"/>
      <c r="S70" s="79"/>
      <c r="T70" s="106"/>
    </row>
    <row r="71" spans="1:20" s="107" customFormat="1" ht="65.150000000000006" customHeight="1" x14ac:dyDescent="0.2">
      <c r="A71" s="111"/>
      <c r="B71" s="276" t="s">
        <v>372</v>
      </c>
      <c r="C71" s="276"/>
      <c r="D71" s="276"/>
      <c r="E71" s="276"/>
      <c r="F71" s="277"/>
      <c r="G71" s="2" t="str">
        <f>IF(LEN(B71)=0,"",IF(256-LEN(B71)&gt;0,"残り" &amp; 256-LEN(B71) &amp; "文字",IF(256-LEN(B71)=0,"","文字数がオーバーしています")))</f>
        <v>残り2文字</v>
      </c>
      <c r="H71" s="104"/>
      <c r="I71" s="105"/>
      <c r="J71" s="7" t="s">
        <v>85</v>
      </c>
      <c r="K71" s="104"/>
      <c r="L71" s="104"/>
      <c r="M71" s="106"/>
      <c r="N71" s="106"/>
      <c r="O71" s="106"/>
      <c r="P71" s="106"/>
      <c r="Q71" s="106"/>
      <c r="R71" s="106"/>
      <c r="S71" s="79"/>
      <c r="T71" s="106"/>
    </row>
    <row r="72" spans="1:20" s="107" customFormat="1" ht="21" customHeight="1" x14ac:dyDescent="0.2">
      <c r="A72" s="111"/>
      <c r="B72" s="261" t="s">
        <v>373</v>
      </c>
      <c r="C72" s="262"/>
      <c r="D72" s="262"/>
      <c r="E72" s="262"/>
      <c r="F72" s="263"/>
      <c r="G72" s="2" t="str">
        <f>IF(LEN(B72)=0,"",IF(40-LEN(B72)&gt;0,"残り" &amp; 40-LEN(B72) &amp; "文字",IF(40-LEN(B72)=0,"","文字数がオーバーしています")))</f>
        <v>残り6文字</v>
      </c>
      <c r="H72" s="104"/>
      <c r="I72" s="105"/>
      <c r="J72" s="7" t="s">
        <v>83</v>
      </c>
      <c r="K72" s="104"/>
      <c r="L72" s="104"/>
      <c r="M72" s="106"/>
      <c r="N72" s="106"/>
      <c r="O72" s="106"/>
      <c r="P72" s="106"/>
      <c r="Q72" s="106"/>
      <c r="R72" s="106"/>
      <c r="S72" s="79"/>
      <c r="T72" s="106"/>
    </row>
    <row r="73" spans="1:20" s="107" customFormat="1" ht="65.150000000000006" customHeight="1" thickBot="1" x14ac:dyDescent="0.25">
      <c r="A73" s="108"/>
      <c r="B73" s="264" t="s">
        <v>374</v>
      </c>
      <c r="C73" s="264"/>
      <c r="D73" s="264"/>
      <c r="E73" s="264"/>
      <c r="F73" s="265"/>
      <c r="G73" s="2" t="str">
        <f>IF(LEN(B73)=0,"",IF(256-LEN(B73)&gt;0,"残り" &amp; 256-LEN(B73) &amp; "文字",IF(256-LEN(B73)=0,"","文字数がオーバーしています")))</f>
        <v>残り56文字</v>
      </c>
      <c r="H73" s="104"/>
      <c r="I73" s="105"/>
      <c r="J73" s="7" t="s">
        <v>86</v>
      </c>
      <c r="K73" s="104"/>
      <c r="L73" s="104"/>
      <c r="M73" s="106"/>
      <c r="N73" s="106"/>
      <c r="O73" s="106"/>
      <c r="P73" s="106"/>
      <c r="Q73" s="106"/>
      <c r="R73" s="106"/>
      <c r="S73" s="79"/>
      <c r="T73" s="106"/>
    </row>
    <row r="74" spans="1:20" ht="18" customHeight="1" thickTop="1" x14ac:dyDescent="0.2">
      <c r="A74" s="295">
        <v>5</v>
      </c>
      <c r="B74" s="297" t="s">
        <v>192</v>
      </c>
      <c r="C74" s="298"/>
      <c r="D74" s="298"/>
      <c r="E74" s="298"/>
      <c r="F74" s="299"/>
      <c r="H74" s="79"/>
      <c r="I74" s="58"/>
      <c r="J74" s="7" t="s">
        <v>64</v>
      </c>
      <c r="K74" s="7"/>
      <c r="L74" s="79"/>
      <c r="M74" s="79"/>
      <c r="N74" s="79"/>
      <c r="O74" s="79"/>
      <c r="P74" s="79"/>
      <c r="Q74" s="79"/>
      <c r="R74" s="79"/>
      <c r="S74" s="79"/>
      <c r="T74" s="79" t="s">
        <v>68</v>
      </c>
    </row>
    <row r="75" spans="1:20" s="89" customFormat="1" ht="30" customHeight="1" thickBot="1" x14ac:dyDescent="0.25">
      <c r="A75" s="296"/>
      <c r="B75" s="281" t="s">
        <v>191</v>
      </c>
      <c r="C75" s="282"/>
      <c r="D75" s="300" t="s">
        <v>92</v>
      </c>
      <c r="E75" s="300"/>
      <c r="F75" s="130" t="str">
        <f>IF(COUNT(P79:Q86) &gt; 0,COUNT(P79:P86) &amp; "／" &amp; COUNT(P79:Q86),"")</f>
        <v>5／5</v>
      </c>
      <c r="G75" s="84"/>
      <c r="H75" s="85"/>
      <c r="I75" s="86"/>
      <c r="J75" s="87" t="s">
        <v>69</v>
      </c>
      <c r="K75" s="85">
        <v>5</v>
      </c>
      <c r="L75" s="85">
        <v>544</v>
      </c>
      <c r="M75" s="88"/>
      <c r="N75" s="88"/>
      <c r="O75" s="88"/>
      <c r="P75" s="88"/>
      <c r="Q75" s="88"/>
      <c r="R75" s="88"/>
      <c r="S75" s="79"/>
      <c r="T75" s="88"/>
    </row>
    <row r="76" spans="1:20" x14ac:dyDescent="0.2">
      <c r="A76" s="95"/>
      <c r="B76" s="96" t="s">
        <v>152</v>
      </c>
      <c r="C76" s="284" t="str">
        <f>IF((MIN(I79:I81)=0),"標準項目の「あり」「なし」を選択してください","")</f>
        <v/>
      </c>
      <c r="D76" s="284"/>
      <c r="E76" s="284"/>
      <c r="F76" s="285"/>
      <c r="H76" s="79"/>
      <c r="I76" s="58"/>
      <c r="J76" s="7" t="s">
        <v>72</v>
      </c>
      <c r="K76" s="7">
        <v>1</v>
      </c>
      <c r="L76" s="79">
        <v>16614</v>
      </c>
      <c r="M76" s="79"/>
      <c r="N76" s="79"/>
      <c r="O76" s="79"/>
      <c r="P76" s="79"/>
      <c r="Q76" s="79"/>
      <c r="R76" s="79"/>
      <c r="S76" s="79"/>
      <c r="T76" s="79"/>
    </row>
    <row r="77" spans="1:20" s="100" customFormat="1" ht="37.5" customHeight="1" x14ac:dyDescent="0.2">
      <c r="A77" s="97" t="s">
        <v>65</v>
      </c>
      <c r="B77" s="286" t="s">
        <v>193</v>
      </c>
      <c r="C77" s="287"/>
      <c r="D77" s="288" t="str">
        <f xml:space="preserve"> "評点（" &amp; REPT("○",COUNT(P79:P81)) &amp; REPT("●",COUNT(Q79:Q81)) &amp; "）"</f>
        <v>評点（○○○）</v>
      </c>
      <c r="E77" s="288"/>
      <c r="F77" s="119" t="str">
        <f>IF(COUNT(R79:R81)&gt;0,"・非該当" &amp; COUNT(R79:R81),"")</f>
        <v/>
      </c>
      <c r="G77" s="84"/>
      <c r="H77" s="98"/>
      <c r="I77" s="99" t="str">
        <f>IF(MIN(I79:I81)=0,"",IF(COUNT(P79:Q81)=0,"-",IF(COUNT(P79:Q81)=COUNT(P79:P81),"A",IF(COUNT(P79:P81)=0,"C","B"))))</f>
        <v>A</v>
      </c>
      <c r="J77" s="7" t="s">
        <v>59</v>
      </c>
      <c r="K77" s="99"/>
      <c r="L77" s="98"/>
      <c r="M77" s="98"/>
      <c r="N77" s="98"/>
      <c r="O77" s="98"/>
      <c r="P77" s="98"/>
      <c r="Q77" s="98"/>
      <c r="R77" s="98"/>
      <c r="S77" s="79"/>
      <c r="T77" s="98"/>
    </row>
    <row r="78" spans="1:20" x14ac:dyDescent="0.2">
      <c r="A78" s="95"/>
      <c r="B78" s="113" t="s">
        <v>60</v>
      </c>
      <c r="C78" s="278" t="s">
        <v>61</v>
      </c>
      <c r="D78" s="279"/>
      <c r="E78" s="279"/>
      <c r="F78" s="280"/>
      <c r="H78" s="79"/>
      <c r="I78" s="58"/>
      <c r="J78" s="7" t="s">
        <v>62</v>
      </c>
      <c r="K78" s="7"/>
      <c r="L78" s="79"/>
      <c r="M78" s="79"/>
      <c r="N78" s="79"/>
      <c r="O78" s="79"/>
      <c r="P78" s="79"/>
      <c r="Q78" s="79"/>
      <c r="R78" s="79"/>
      <c r="S78" s="79"/>
      <c r="T78" s="79"/>
    </row>
    <row r="79" spans="1:20" ht="37.5" customHeight="1" x14ac:dyDescent="0.2">
      <c r="A79" s="95"/>
      <c r="B79" s="101"/>
      <c r="C79" s="281" t="s">
        <v>194</v>
      </c>
      <c r="D79" s="282"/>
      <c r="E79" s="283"/>
      <c r="F79" s="102"/>
      <c r="G79" s="84"/>
      <c r="H79" s="79"/>
      <c r="I79" s="58">
        <v>3</v>
      </c>
      <c r="J79" s="7" t="s">
        <v>63</v>
      </c>
      <c r="K79" s="7">
        <v>1</v>
      </c>
      <c r="L79" s="79">
        <v>57300</v>
      </c>
      <c r="M79" s="79"/>
      <c r="N79" s="79"/>
      <c r="O79" s="79"/>
      <c r="P79" s="79">
        <f>IF(I79=3,1,"")</f>
        <v>1</v>
      </c>
      <c r="Q79" s="79" t="str">
        <f>IF(I79=2,1,"")</f>
        <v/>
      </c>
      <c r="R79" s="79" t="str">
        <f>IF(I79=1,1,"")</f>
        <v/>
      </c>
      <c r="S79" s="79"/>
      <c r="T79" s="79"/>
    </row>
    <row r="80" spans="1:20" ht="37.5" customHeight="1" x14ac:dyDescent="0.2">
      <c r="A80" s="95"/>
      <c r="B80" s="101"/>
      <c r="C80" s="281" t="s">
        <v>195</v>
      </c>
      <c r="D80" s="282"/>
      <c r="E80" s="283"/>
      <c r="F80" s="102"/>
      <c r="G80" s="84"/>
      <c r="H80" s="79"/>
      <c r="I80" s="58">
        <v>3</v>
      </c>
      <c r="J80" s="7" t="s">
        <v>63</v>
      </c>
      <c r="K80" s="7">
        <v>2</v>
      </c>
      <c r="L80" s="79">
        <v>57301</v>
      </c>
      <c r="M80" s="79"/>
      <c r="N80" s="79"/>
      <c r="O80" s="79"/>
      <c r="P80" s="79">
        <f>IF(I80=3,1,"")</f>
        <v>1</v>
      </c>
      <c r="Q80" s="79" t="str">
        <f>IF(I80=2,1,"")</f>
        <v/>
      </c>
      <c r="R80" s="79" t="str">
        <f>IF(I80=1,1,"")</f>
        <v/>
      </c>
      <c r="S80" s="79"/>
      <c r="T80" s="79"/>
    </row>
    <row r="81" spans="1:20" ht="37.5" customHeight="1" thickBot="1" x14ac:dyDescent="0.25">
      <c r="A81" s="95"/>
      <c r="B81" s="101"/>
      <c r="C81" s="281" t="s">
        <v>196</v>
      </c>
      <c r="D81" s="282"/>
      <c r="E81" s="283"/>
      <c r="F81" s="102"/>
      <c r="G81" s="84"/>
      <c r="H81" s="79"/>
      <c r="I81" s="58">
        <v>3</v>
      </c>
      <c r="J81" s="7" t="s">
        <v>63</v>
      </c>
      <c r="K81" s="7">
        <v>3</v>
      </c>
      <c r="L81" s="79">
        <v>57302</v>
      </c>
      <c r="M81" s="79"/>
      <c r="N81" s="79"/>
      <c r="O81" s="79"/>
      <c r="P81" s="79">
        <f>IF(I81=3,1,"")</f>
        <v>1</v>
      </c>
      <c r="Q81" s="79" t="str">
        <f>IF(I81=2,1,"")</f>
        <v/>
      </c>
      <c r="R81" s="79" t="str">
        <f>IF(I81=1,1,"")</f>
        <v/>
      </c>
      <c r="S81" s="79"/>
      <c r="T81" s="79"/>
    </row>
    <row r="82" spans="1:20" x14ac:dyDescent="0.2">
      <c r="A82" s="95"/>
      <c r="B82" s="96" t="s">
        <v>165</v>
      </c>
      <c r="C82" s="284" t="str">
        <f>IF((MIN(I85:I86)=0),"標準項目の「あり」「なし」を選択してください","")</f>
        <v/>
      </c>
      <c r="D82" s="284"/>
      <c r="E82" s="284"/>
      <c r="F82" s="285"/>
      <c r="H82" s="79"/>
      <c r="I82" s="58"/>
      <c r="J82" s="7" t="s">
        <v>72</v>
      </c>
      <c r="K82" s="7">
        <v>2</v>
      </c>
      <c r="L82" s="79">
        <v>16615</v>
      </c>
      <c r="M82" s="79"/>
      <c r="N82" s="79"/>
      <c r="O82" s="79"/>
      <c r="P82" s="79"/>
      <c r="Q82" s="79"/>
      <c r="R82" s="79"/>
      <c r="S82" s="79"/>
      <c r="T82" s="79"/>
    </row>
    <row r="83" spans="1:20" s="100" customFormat="1" ht="37.5" customHeight="1" x14ac:dyDescent="0.2">
      <c r="A83" s="97" t="s">
        <v>65</v>
      </c>
      <c r="B83" s="286" t="s">
        <v>197</v>
      </c>
      <c r="C83" s="287"/>
      <c r="D83" s="288" t="str">
        <f xml:space="preserve"> "評点（" &amp; REPT("○",COUNT(P85:P86)) &amp; REPT("●",COUNT(Q85:Q86)) &amp; "）"</f>
        <v>評点（○○）</v>
      </c>
      <c r="E83" s="288"/>
      <c r="F83" s="119" t="str">
        <f>IF(COUNT(R85:R86)&gt;0,"・非該当" &amp; COUNT(R85:R86),"")</f>
        <v/>
      </c>
      <c r="G83" s="84"/>
      <c r="H83" s="98"/>
      <c r="I83" s="99" t="str">
        <f>IF(MIN(I85:I86)=0,"",IF(COUNT(P85:Q86)=0,"-",IF(COUNT(P85:Q86)=COUNT(P85:P86),"A",IF(COUNT(P85:P86)=0,"C","B"))))</f>
        <v>A</v>
      </c>
      <c r="J83" s="7" t="s">
        <v>59</v>
      </c>
      <c r="K83" s="99"/>
      <c r="L83" s="98"/>
      <c r="M83" s="98"/>
      <c r="N83" s="98"/>
      <c r="O83" s="98"/>
      <c r="P83" s="98"/>
      <c r="Q83" s="98"/>
      <c r="R83" s="98"/>
      <c r="S83" s="79"/>
      <c r="T83" s="98"/>
    </row>
    <row r="84" spans="1:20" x14ac:dyDescent="0.2">
      <c r="A84" s="95"/>
      <c r="B84" s="113" t="s">
        <v>60</v>
      </c>
      <c r="C84" s="278" t="s">
        <v>61</v>
      </c>
      <c r="D84" s="279"/>
      <c r="E84" s="279"/>
      <c r="F84" s="280"/>
      <c r="H84" s="79"/>
      <c r="I84" s="58"/>
      <c r="J84" s="7" t="s">
        <v>62</v>
      </c>
      <c r="K84" s="7"/>
      <c r="L84" s="79"/>
      <c r="M84" s="79"/>
      <c r="N84" s="79"/>
      <c r="O84" s="79"/>
      <c r="P84" s="79"/>
      <c r="Q84" s="79"/>
      <c r="R84" s="79"/>
      <c r="S84" s="79"/>
      <c r="T84" s="79"/>
    </row>
    <row r="85" spans="1:20" ht="37.5" customHeight="1" x14ac:dyDescent="0.2">
      <c r="A85" s="95"/>
      <c r="B85" s="101"/>
      <c r="C85" s="281" t="s">
        <v>198</v>
      </c>
      <c r="D85" s="282"/>
      <c r="E85" s="283"/>
      <c r="F85" s="102"/>
      <c r="G85" s="84"/>
      <c r="H85" s="79"/>
      <c r="I85" s="58">
        <v>3</v>
      </c>
      <c r="J85" s="7" t="s">
        <v>63</v>
      </c>
      <c r="K85" s="7">
        <v>1</v>
      </c>
      <c r="L85" s="79">
        <v>57303</v>
      </c>
      <c r="M85" s="79"/>
      <c r="N85" s="79"/>
      <c r="O85" s="79"/>
      <c r="P85" s="79">
        <f>IF(I85=3,1,"")</f>
        <v>1</v>
      </c>
      <c r="Q85" s="79" t="str">
        <f>IF(I85=2,1,"")</f>
        <v/>
      </c>
      <c r="R85" s="79" t="str">
        <f>IF(I85=1,1,"")</f>
        <v/>
      </c>
      <c r="S85" s="79"/>
      <c r="T85" s="79"/>
    </row>
    <row r="86" spans="1:20" ht="37.5" customHeight="1" thickBot="1" x14ac:dyDescent="0.25">
      <c r="A86" s="95"/>
      <c r="B86" s="101"/>
      <c r="C86" s="281" t="s">
        <v>199</v>
      </c>
      <c r="D86" s="282"/>
      <c r="E86" s="283"/>
      <c r="F86" s="102"/>
      <c r="G86" s="84"/>
      <c r="H86" s="79"/>
      <c r="I86" s="58">
        <v>3</v>
      </c>
      <c r="J86" s="7" t="s">
        <v>63</v>
      </c>
      <c r="K86" s="7">
        <v>2</v>
      </c>
      <c r="L86" s="79">
        <v>57304</v>
      </c>
      <c r="M86" s="79"/>
      <c r="N86" s="79"/>
      <c r="O86" s="79"/>
      <c r="P86" s="79">
        <f>IF(I86=3,1,"")</f>
        <v>1</v>
      </c>
      <c r="Q86" s="79" t="str">
        <f>IF(I86=2,1,"")</f>
        <v/>
      </c>
      <c r="R86" s="79" t="str">
        <f>IF(I86=1,1,"")</f>
        <v/>
      </c>
      <c r="S86" s="79"/>
      <c r="T86" s="79"/>
    </row>
    <row r="87" spans="1:20" ht="20.25" customHeight="1" x14ac:dyDescent="0.2">
      <c r="A87" s="103"/>
      <c r="B87" s="266" t="s">
        <v>200</v>
      </c>
      <c r="C87" s="267"/>
      <c r="D87" s="268" t="str">
        <f>IF(AND(LEN(SBcase1_5)&lt;&gt;0,COUNT(R79:R86)=5),SBcheckB_5,(IF(LEN(SBcheckA_5)&lt;&gt;0,SBcheckA_5, SBcheckB_5)))</f>
        <v/>
      </c>
      <c r="E87" s="268"/>
      <c r="F87" s="269"/>
      <c r="H87" s="79"/>
      <c r="I87" s="58"/>
      <c r="J87" s="7" t="s">
        <v>64</v>
      </c>
      <c r="K87" s="7"/>
      <c r="L87" s="79"/>
      <c r="M87" s="79"/>
      <c r="N87" s="79"/>
      <c r="O87" s="79"/>
      <c r="P87" s="79"/>
      <c r="Q87" s="79"/>
      <c r="R87" s="79"/>
      <c r="S87" s="79"/>
      <c r="T87" s="79"/>
    </row>
    <row r="88" spans="1:20" s="107" customFormat="1" ht="21" customHeight="1" x14ac:dyDescent="0.2">
      <c r="A88" s="110"/>
      <c r="B88" s="270" t="s">
        <v>376</v>
      </c>
      <c r="C88" s="271"/>
      <c r="D88" s="271"/>
      <c r="E88" s="271"/>
      <c r="F88" s="272"/>
      <c r="G88" s="2" t="str">
        <f>IF(LEN(B88)=0,"",IF(40-LEN(B88)&gt;0,"残り" &amp; 40-LEN(B88) &amp; "文字",IF(40-LEN(B88)=0,"","文字数がオーバーしています")))</f>
        <v>残り1文字</v>
      </c>
      <c r="H88" s="104"/>
      <c r="I88" s="105"/>
      <c r="J88" s="7" t="s">
        <v>81</v>
      </c>
      <c r="K88" s="104"/>
      <c r="L88" s="104"/>
      <c r="M88" s="106"/>
      <c r="N88" s="106"/>
      <c r="O88" s="106"/>
      <c r="P88" s="106"/>
      <c r="Q88" s="106"/>
      <c r="R88" s="106"/>
      <c r="S88" s="79"/>
      <c r="T88" s="106"/>
    </row>
    <row r="89" spans="1:20" s="107" customFormat="1" ht="65.150000000000006" customHeight="1" x14ac:dyDescent="0.2">
      <c r="A89" s="111"/>
      <c r="B89" s="273" t="s">
        <v>375</v>
      </c>
      <c r="C89" s="274"/>
      <c r="D89" s="274"/>
      <c r="E89" s="274"/>
      <c r="F89" s="275"/>
      <c r="G89" s="2" t="str">
        <f>IF(LEN(B89)=0,"",IF(256-LEN(B89)&gt;0,"残り" &amp; 256-LEN(B89) &amp; "文字",IF(256-LEN(B89)=0,"","文字数がオーバーしています")))</f>
        <v>残り40文字</v>
      </c>
      <c r="H89" s="104"/>
      <c r="I89" s="105"/>
      <c r="J89" s="7" t="s">
        <v>84</v>
      </c>
      <c r="K89" s="104"/>
      <c r="L89" s="104"/>
      <c r="M89" s="106"/>
      <c r="N89" s="106"/>
      <c r="O89" s="106"/>
      <c r="P89" s="106"/>
      <c r="Q89" s="106"/>
      <c r="R89" s="106"/>
      <c r="S89" s="79"/>
      <c r="T89" s="106"/>
    </row>
    <row r="90" spans="1:20" s="107" customFormat="1" ht="21" customHeight="1" x14ac:dyDescent="0.2">
      <c r="A90" s="111"/>
      <c r="B90" s="261" t="s">
        <v>378</v>
      </c>
      <c r="C90" s="262"/>
      <c r="D90" s="262"/>
      <c r="E90" s="262"/>
      <c r="F90" s="263"/>
      <c r="G90" s="2" t="str">
        <f>IF(LEN(B90)=0,"",IF(40-LEN(B90)&gt;0,"残り" &amp; 40-LEN(B90) &amp; "文字",IF(40-LEN(B90)=0,"","文字数がオーバーしています")))</f>
        <v>残り12文字</v>
      </c>
      <c r="H90" s="104"/>
      <c r="I90" s="105"/>
      <c r="J90" s="7" t="s">
        <v>82</v>
      </c>
      <c r="K90" s="104"/>
      <c r="L90" s="104"/>
      <c r="M90" s="106"/>
      <c r="N90" s="106"/>
      <c r="O90" s="106"/>
      <c r="P90" s="106"/>
      <c r="Q90" s="106"/>
      <c r="R90" s="106"/>
      <c r="S90" s="79"/>
      <c r="T90" s="106"/>
    </row>
    <row r="91" spans="1:20" s="107" customFormat="1" ht="65.150000000000006" customHeight="1" x14ac:dyDescent="0.2">
      <c r="A91" s="111"/>
      <c r="B91" s="276" t="s">
        <v>377</v>
      </c>
      <c r="C91" s="276"/>
      <c r="D91" s="276"/>
      <c r="E91" s="276"/>
      <c r="F91" s="277"/>
      <c r="G91" s="2" t="str">
        <f>IF(LEN(B91)=0,"",IF(256-LEN(B91)&gt;0,"残り" &amp; 256-LEN(B91) &amp; "文字",IF(256-LEN(B91)=0,"","文字数がオーバーしています")))</f>
        <v>残り10文字</v>
      </c>
      <c r="H91" s="104"/>
      <c r="I91" s="105"/>
      <c r="J91" s="7" t="s">
        <v>85</v>
      </c>
      <c r="K91" s="104"/>
      <c r="L91" s="104"/>
      <c r="M91" s="106"/>
      <c r="N91" s="106"/>
      <c r="O91" s="106"/>
      <c r="P91" s="106"/>
      <c r="Q91" s="106"/>
      <c r="R91" s="106"/>
      <c r="S91" s="79"/>
      <c r="T91" s="106"/>
    </row>
    <row r="92" spans="1:20" s="107" customFormat="1" ht="21" customHeight="1" x14ac:dyDescent="0.2">
      <c r="A92" s="111"/>
      <c r="B92" s="261"/>
      <c r="C92" s="262"/>
      <c r="D92" s="262"/>
      <c r="E92" s="262"/>
      <c r="F92" s="263"/>
      <c r="G92" s="2" t="str">
        <f>IF(LEN(B92)=0,"",IF(40-LEN(B92)&gt;0,"残り" &amp; 40-LEN(B92) &amp; "文字",IF(40-LEN(B92)=0,"","文字数がオーバーしています")))</f>
        <v/>
      </c>
      <c r="H92" s="104"/>
      <c r="I92" s="105"/>
      <c r="J92" s="7" t="s">
        <v>83</v>
      </c>
      <c r="K92" s="104"/>
      <c r="L92" s="104"/>
      <c r="M92" s="106"/>
      <c r="N92" s="106"/>
      <c r="O92" s="106"/>
      <c r="P92" s="106"/>
      <c r="Q92" s="106"/>
      <c r="R92" s="106"/>
      <c r="S92" s="79"/>
      <c r="T92" s="106"/>
    </row>
    <row r="93" spans="1:20" s="107" customFormat="1" ht="65.150000000000006" customHeight="1" thickBot="1" x14ac:dyDescent="0.25">
      <c r="A93" s="108"/>
      <c r="B93" s="264"/>
      <c r="C93" s="264"/>
      <c r="D93" s="264"/>
      <c r="E93" s="264"/>
      <c r="F93" s="265"/>
      <c r="G93" s="2" t="str">
        <f>IF(LEN(B93)=0,"",IF(256-LEN(B93)&gt;0,"残り" &amp; 256-LEN(B93) &amp; "文字",IF(256-LEN(B93)=0,"","文字数がオーバーしています")))</f>
        <v/>
      </c>
      <c r="H93" s="104"/>
      <c r="I93" s="105"/>
      <c r="J93" s="7" t="s">
        <v>86</v>
      </c>
      <c r="K93" s="104"/>
      <c r="L93" s="104"/>
      <c r="M93" s="106"/>
      <c r="N93" s="106"/>
      <c r="O93" s="106"/>
      <c r="P93" s="106"/>
      <c r="Q93" s="106"/>
      <c r="R93" s="106"/>
      <c r="S93" s="79"/>
      <c r="T93" s="106"/>
    </row>
    <row r="94" spans="1:20" ht="18" customHeight="1" thickTop="1" x14ac:dyDescent="0.2">
      <c r="A94" s="295">
        <v>6</v>
      </c>
      <c r="B94" s="297" t="s">
        <v>202</v>
      </c>
      <c r="C94" s="298"/>
      <c r="D94" s="298"/>
      <c r="E94" s="298"/>
      <c r="F94" s="299"/>
      <c r="H94" s="79"/>
      <c r="I94" s="58"/>
      <c r="J94" s="7" t="s">
        <v>64</v>
      </c>
      <c r="K94" s="7"/>
      <c r="L94" s="79"/>
      <c r="M94" s="79"/>
      <c r="N94" s="79"/>
      <c r="O94" s="79"/>
      <c r="P94" s="79"/>
      <c r="Q94" s="79"/>
      <c r="R94" s="79"/>
      <c r="S94" s="79"/>
      <c r="T94" s="79" t="s">
        <v>68</v>
      </c>
    </row>
    <row r="95" spans="1:20" s="89" customFormat="1" ht="30" customHeight="1" thickBot="1" x14ac:dyDescent="0.25">
      <c r="A95" s="296"/>
      <c r="B95" s="281" t="s">
        <v>201</v>
      </c>
      <c r="C95" s="282"/>
      <c r="D95" s="300" t="s">
        <v>92</v>
      </c>
      <c r="E95" s="300"/>
      <c r="F95" s="130" t="str">
        <f>IF(COUNT(P99:Q106) &gt; 0,COUNT(P99:P106) &amp; "／" &amp; COUNT(P99:Q106),"")</f>
        <v>5／5</v>
      </c>
      <c r="G95" s="84"/>
      <c r="H95" s="85"/>
      <c r="I95" s="86"/>
      <c r="J95" s="87" t="s">
        <v>69</v>
      </c>
      <c r="K95" s="85">
        <v>6</v>
      </c>
      <c r="L95" s="85">
        <v>545</v>
      </c>
      <c r="M95" s="88"/>
      <c r="N95" s="88"/>
      <c r="O95" s="88"/>
      <c r="P95" s="88"/>
      <c r="Q95" s="88"/>
      <c r="R95" s="88"/>
      <c r="S95" s="79"/>
      <c r="T95" s="88"/>
    </row>
    <row r="96" spans="1:20" x14ac:dyDescent="0.2">
      <c r="A96" s="95"/>
      <c r="B96" s="96" t="s">
        <v>152</v>
      </c>
      <c r="C96" s="284" t="str">
        <f>IF((MIN(I99:I101)=0),"標準項目の「あり」「なし」を選択してください","")</f>
        <v/>
      </c>
      <c r="D96" s="284"/>
      <c r="E96" s="284"/>
      <c r="F96" s="285"/>
      <c r="H96" s="79"/>
      <c r="I96" s="58"/>
      <c r="J96" s="7" t="s">
        <v>72</v>
      </c>
      <c r="K96" s="7">
        <v>1</v>
      </c>
      <c r="L96" s="79">
        <v>16616</v>
      </c>
      <c r="M96" s="79"/>
      <c r="N96" s="79"/>
      <c r="O96" s="79"/>
      <c r="P96" s="79"/>
      <c r="Q96" s="79"/>
      <c r="R96" s="79"/>
      <c r="S96" s="79"/>
      <c r="T96" s="79"/>
    </row>
    <row r="97" spans="1:20" s="100" customFormat="1" ht="37.5" customHeight="1" x14ac:dyDescent="0.2">
      <c r="A97" s="97" t="s">
        <v>65</v>
      </c>
      <c r="B97" s="286" t="s">
        <v>203</v>
      </c>
      <c r="C97" s="287"/>
      <c r="D97" s="288" t="str">
        <f xml:space="preserve"> "評点（" &amp; REPT("○",COUNT(P99:P101)) &amp; REPT("●",COUNT(Q99:Q101)) &amp; "）"</f>
        <v>評点（○○○）</v>
      </c>
      <c r="E97" s="288"/>
      <c r="F97" s="119" t="str">
        <f>IF(COUNT(R99:R101)&gt;0,"・非該当" &amp; COUNT(R99:R101),"")</f>
        <v/>
      </c>
      <c r="G97" s="84"/>
      <c r="H97" s="98"/>
      <c r="I97" s="99" t="str">
        <f>IF(MIN(I99:I101)=0,"",IF(COUNT(P99:Q101)=0,"-",IF(COUNT(P99:Q101)=COUNT(P99:P101),"A",IF(COUNT(P99:P101)=0,"C","B"))))</f>
        <v>A</v>
      </c>
      <c r="J97" s="7" t="s">
        <v>59</v>
      </c>
      <c r="K97" s="99"/>
      <c r="L97" s="98"/>
      <c r="M97" s="98"/>
      <c r="N97" s="98"/>
      <c r="O97" s="98"/>
      <c r="P97" s="98"/>
      <c r="Q97" s="98"/>
      <c r="R97" s="98"/>
      <c r="S97" s="79"/>
      <c r="T97" s="98"/>
    </row>
    <row r="98" spans="1:20" x14ac:dyDescent="0.2">
      <c r="A98" s="95"/>
      <c r="B98" s="113" t="s">
        <v>60</v>
      </c>
      <c r="C98" s="278" t="s">
        <v>61</v>
      </c>
      <c r="D98" s="279"/>
      <c r="E98" s="279"/>
      <c r="F98" s="280"/>
      <c r="H98" s="79"/>
      <c r="I98" s="58"/>
      <c r="J98" s="7" t="s">
        <v>62</v>
      </c>
      <c r="K98" s="7"/>
      <c r="L98" s="79"/>
      <c r="M98" s="79"/>
      <c r="N98" s="79"/>
      <c r="O98" s="79"/>
      <c r="P98" s="79"/>
      <c r="Q98" s="79"/>
      <c r="R98" s="79"/>
      <c r="S98" s="79"/>
      <c r="T98" s="79"/>
    </row>
    <row r="99" spans="1:20" ht="37.5" customHeight="1" x14ac:dyDescent="0.2">
      <c r="A99" s="95"/>
      <c r="B99" s="101"/>
      <c r="C99" s="281" t="s">
        <v>204</v>
      </c>
      <c r="D99" s="282"/>
      <c r="E99" s="283"/>
      <c r="F99" s="102"/>
      <c r="G99" s="84"/>
      <c r="H99" s="79"/>
      <c r="I99" s="58">
        <v>3</v>
      </c>
      <c r="J99" s="7" t="s">
        <v>63</v>
      </c>
      <c r="K99" s="7">
        <v>1</v>
      </c>
      <c r="L99" s="79">
        <v>57305</v>
      </c>
      <c r="M99" s="79"/>
      <c r="N99" s="79"/>
      <c r="O99" s="79"/>
      <c r="P99" s="79">
        <f>IF(I99=3,1,"")</f>
        <v>1</v>
      </c>
      <c r="Q99" s="79" t="str">
        <f>IF(I99=2,1,"")</f>
        <v/>
      </c>
      <c r="R99" s="79" t="str">
        <f>IF(I99=1,1,"")</f>
        <v/>
      </c>
      <c r="S99" s="79"/>
      <c r="T99" s="79"/>
    </row>
    <row r="100" spans="1:20" ht="37.5" customHeight="1" x14ac:dyDescent="0.2">
      <c r="A100" s="95"/>
      <c r="B100" s="101"/>
      <c r="C100" s="281" t="s">
        <v>205</v>
      </c>
      <c r="D100" s="282"/>
      <c r="E100" s="283"/>
      <c r="F100" s="102"/>
      <c r="G100" s="84"/>
      <c r="H100" s="79"/>
      <c r="I100" s="58">
        <v>3</v>
      </c>
      <c r="J100" s="7" t="s">
        <v>63</v>
      </c>
      <c r="K100" s="7">
        <v>2</v>
      </c>
      <c r="L100" s="79">
        <v>57306</v>
      </c>
      <c r="M100" s="79"/>
      <c r="N100" s="79"/>
      <c r="O100" s="79"/>
      <c r="P100" s="79">
        <f>IF(I100=3,1,"")</f>
        <v>1</v>
      </c>
      <c r="Q100" s="79" t="str">
        <f>IF(I100=2,1,"")</f>
        <v/>
      </c>
      <c r="R100" s="79" t="str">
        <f>IF(I100=1,1,"")</f>
        <v/>
      </c>
      <c r="S100" s="79"/>
      <c r="T100" s="79"/>
    </row>
    <row r="101" spans="1:20" ht="37.5" customHeight="1" thickBot="1" x14ac:dyDescent="0.25">
      <c r="A101" s="95"/>
      <c r="B101" s="101"/>
      <c r="C101" s="281" t="s">
        <v>206</v>
      </c>
      <c r="D101" s="282"/>
      <c r="E101" s="283"/>
      <c r="F101" s="102"/>
      <c r="G101" s="84"/>
      <c r="H101" s="79"/>
      <c r="I101" s="58">
        <v>3</v>
      </c>
      <c r="J101" s="7" t="s">
        <v>63</v>
      </c>
      <c r="K101" s="7">
        <v>3</v>
      </c>
      <c r="L101" s="79">
        <v>57307</v>
      </c>
      <c r="M101" s="79"/>
      <c r="N101" s="79"/>
      <c r="O101" s="79"/>
      <c r="P101" s="79">
        <f>IF(I101=3,1,"")</f>
        <v>1</v>
      </c>
      <c r="Q101" s="79" t="str">
        <f>IF(I101=2,1,"")</f>
        <v/>
      </c>
      <c r="R101" s="79" t="str">
        <f>IF(I101=1,1,"")</f>
        <v/>
      </c>
      <c r="S101" s="79"/>
      <c r="T101" s="79"/>
    </row>
    <row r="102" spans="1:20" x14ac:dyDescent="0.2">
      <c r="A102" s="95"/>
      <c r="B102" s="96" t="s">
        <v>165</v>
      </c>
      <c r="C102" s="284" t="str">
        <f>IF((MIN(I105:I106)=0),"標準項目の「あり」「なし」を選択してください","")</f>
        <v/>
      </c>
      <c r="D102" s="284"/>
      <c r="E102" s="284"/>
      <c r="F102" s="285"/>
      <c r="H102" s="79"/>
      <c r="I102" s="58"/>
      <c r="J102" s="7" t="s">
        <v>72</v>
      </c>
      <c r="K102" s="7">
        <v>2</v>
      </c>
      <c r="L102" s="79">
        <v>16617</v>
      </c>
      <c r="M102" s="79"/>
      <c r="N102" s="79"/>
      <c r="O102" s="79"/>
      <c r="P102" s="79"/>
      <c r="Q102" s="79"/>
      <c r="R102" s="79"/>
      <c r="S102" s="79"/>
      <c r="T102" s="79"/>
    </row>
    <row r="103" spans="1:20" s="100" customFormat="1" ht="37.5" customHeight="1" x14ac:dyDescent="0.2">
      <c r="A103" s="97" t="s">
        <v>65</v>
      </c>
      <c r="B103" s="286" t="s">
        <v>207</v>
      </c>
      <c r="C103" s="287"/>
      <c r="D103" s="288" t="str">
        <f xml:space="preserve"> "評点（" &amp; REPT("○",COUNT(P105:P106)) &amp; REPT("●",COUNT(Q105:Q106)) &amp; "）"</f>
        <v>評点（○○）</v>
      </c>
      <c r="E103" s="288"/>
      <c r="F103" s="119" t="str">
        <f>IF(COUNT(R105:R106)&gt;0,"・非該当" &amp; COUNT(R105:R106),"")</f>
        <v/>
      </c>
      <c r="G103" s="84"/>
      <c r="H103" s="98"/>
      <c r="I103" s="99" t="str">
        <f>IF(MIN(I105:I106)=0,"",IF(COUNT(P105:Q106)=0,"-",IF(COUNT(P105:Q106)=COUNT(P105:P106),"A",IF(COUNT(P105:P106)=0,"C","B"))))</f>
        <v>A</v>
      </c>
      <c r="J103" s="7" t="s">
        <v>59</v>
      </c>
      <c r="K103" s="99"/>
      <c r="L103" s="98"/>
      <c r="M103" s="98"/>
      <c r="N103" s="98"/>
      <c r="O103" s="98"/>
      <c r="P103" s="98"/>
      <c r="Q103" s="98"/>
      <c r="R103" s="98"/>
      <c r="S103" s="79"/>
      <c r="T103" s="98"/>
    </row>
    <row r="104" spans="1:20" x14ac:dyDescent="0.2">
      <c r="A104" s="95"/>
      <c r="B104" s="113" t="s">
        <v>60</v>
      </c>
      <c r="C104" s="278" t="s">
        <v>61</v>
      </c>
      <c r="D104" s="279"/>
      <c r="E104" s="279"/>
      <c r="F104" s="280"/>
      <c r="H104" s="79"/>
      <c r="I104" s="58"/>
      <c r="J104" s="7" t="s">
        <v>62</v>
      </c>
      <c r="K104" s="7"/>
      <c r="L104" s="79"/>
      <c r="M104" s="79"/>
      <c r="N104" s="79"/>
      <c r="O104" s="79"/>
      <c r="P104" s="79"/>
      <c r="Q104" s="79"/>
      <c r="R104" s="79"/>
      <c r="S104" s="79"/>
      <c r="T104" s="79"/>
    </row>
    <row r="105" spans="1:20" ht="37.5" customHeight="1" x14ac:dyDescent="0.2">
      <c r="A105" s="95"/>
      <c r="B105" s="101"/>
      <c r="C105" s="281" t="s">
        <v>208</v>
      </c>
      <c r="D105" s="282"/>
      <c r="E105" s="283"/>
      <c r="F105" s="102"/>
      <c r="G105" s="84"/>
      <c r="H105" s="79"/>
      <c r="I105" s="58">
        <v>3</v>
      </c>
      <c r="J105" s="7" t="s">
        <v>63</v>
      </c>
      <c r="K105" s="7">
        <v>1</v>
      </c>
      <c r="L105" s="79">
        <v>57308</v>
      </c>
      <c r="M105" s="79"/>
      <c r="N105" s="79"/>
      <c r="O105" s="79"/>
      <c r="P105" s="79">
        <f>IF(I105=3,1,"")</f>
        <v>1</v>
      </c>
      <c r="Q105" s="79" t="str">
        <f>IF(I105=2,1,"")</f>
        <v/>
      </c>
      <c r="R105" s="79" t="str">
        <f>IF(I105=1,1,"")</f>
        <v/>
      </c>
      <c r="S105" s="79"/>
      <c r="T105" s="79"/>
    </row>
    <row r="106" spans="1:20" ht="37.5" customHeight="1" thickBot="1" x14ac:dyDescent="0.25">
      <c r="A106" s="95"/>
      <c r="B106" s="101"/>
      <c r="C106" s="281" t="s">
        <v>209</v>
      </c>
      <c r="D106" s="282"/>
      <c r="E106" s="283"/>
      <c r="F106" s="102"/>
      <c r="G106" s="84"/>
      <c r="H106" s="79"/>
      <c r="I106" s="58">
        <v>3</v>
      </c>
      <c r="J106" s="7" t="s">
        <v>63</v>
      </c>
      <c r="K106" s="7">
        <v>2</v>
      </c>
      <c r="L106" s="79">
        <v>57309</v>
      </c>
      <c r="M106" s="79"/>
      <c r="N106" s="79"/>
      <c r="O106" s="79"/>
      <c r="P106" s="79">
        <f>IF(I106=3,1,"")</f>
        <v>1</v>
      </c>
      <c r="Q106" s="79" t="str">
        <f>IF(I106=2,1,"")</f>
        <v/>
      </c>
      <c r="R106" s="79" t="str">
        <f>IF(I106=1,1,"")</f>
        <v/>
      </c>
      <c r="S106" s="79"/>
      <c r="T106" s="79"/>
    </row>
    <row r="107" spans="1:20" ht="20.25" customHeight="1" x14ac:dyDescent="0.2">
      <c r="A107" s="103"/>
      <c r="B107" s="266" t="s">
        <v>210</v>
      </c>
      <c r="C107" s="267"/>
      <c r="D107" s="268" t="str">
        <f>IF(AND(LEN(SBcase1_6)&lt;&gt;0,COUNT(R99:R106)=5),SBcheckB_6,(IF(LEN(SBcheckA_6)&lt;&gt;0,SBcheckA_6, SBcheckB_6)))</f>
        <v/>
      </c>
      <c r="E107" s="268"/>
      <c r="F107" s="269"/>
      <c r="H107" s="79"/>
      <c r="I107" s="58"/>
      <c r="J107" s="7" t="s">
        <v>64</v>
      </c>
      <c r="K107" s="7"/>
      <c r="L107" s="79"/>
      <c r="M107" s="79"/>
      <c r="N107" s="79"/>
      <c r="O107" s="79"/>
      <c r="P107" s="79"/>
      <c r="Q107" s="79"/>
      <c r="R107" s="79"/>
      <c r="S107" s="79"/>
      <c r="T107" s="79"/>
    </row>
    <row r="108" spans="1:20" s="107" customFormat="1" ht="21" customHeight="1" x14ac:dyDescent="0.2">
      <c r="A108" s="110"/>
      <c r="B108" s="270" t="s">
        <v>379</v>
      </c>
      <c r="C108" s="271"/>
      <c r="D108" s="271"/>
      <c r="E108" s="271"/>
      <c r="F108" s="272"/>
      <c r="G108" s="2" t="str">
        <f>IF(LEN(B108)=0,"",IF(40-LEN(B108)&gt;0,"残り" &amp; 40-LEN(B108) &amp; "文字",IF(40-LEN(B108)=0,"","文字数がオーバーしています")))</f>
        <v>残り12文字</v>
      </c>
      <c r="H108" s="104"/>
      <c r="I108" s="105"/>
      <c r="J108" s="7" t="s">
        <v>81</v>
      </c>
      <c r="K108" s="104"/>
      <c r="L108" s="104"/>
      <c r="M108" s="106"/>
      <c r="N108" s="106"/>
      <c r="O108" s="106"/>
      <c r="P108" s="106"/>
      <c r="Q108" s="106"/>
      <c r="R108" s="106"/>
      <c r="S108" s="79"/>
      <c r="T108" s="106"/>
    </row>
    <row r="109" spans="1:20" s="107" customFormat="1" ht="65.150000000000006" customHeight="1" x14ac:dyDescent="0.2">
      <c r="A109" s="111"/>
      <c r="B109" s="273" t="s">
        <v>380</v>
      </c>
      <c r="C109" s="274"/>
      <c r="D109" s="274"/>
      <c r="E109" s="274"/>
      <c r="F109" s="275"/>
      <c r="G109" s="2" t="str">
        <f>IF(LEN(B109)=0,"",IF(256-LEN(B109)&gt;0,"残り" &amp; 256-LEN(B109) &amp; "文字",IF(256-LEN(B109)=0,"","文字数がオーバーしています")))</f>
        <v>残り76文字</v>
      </c>
      <c r="H109" s="104"/>
      <c r="I109" s="105"/>
      <c r="J109" s="7" t="s">
        <v>84</v>
      </c>
      <c r="K109" s="104"/>
      <c r="L109" s="104"/>
      <c r="M109" s="106"/>
      <c r="N109" s="106"/>
      <c r="O109" s="106"/>
      <c r="P109" s="106"/>
      <c r="Q109" s="106"/>
      <c r="R109" s="106"/>
      <c r="S109" s="79"/>
      <c r="T109" s="106"/>
    </row>
    <row r="110" spans="1:20" s="107" customFormat="1" ht="21" customHeight="1" x14ac:dyDescent="0.2">
      <c r="A110" s="111"/>
      <c r="B110" s="261" t="s">
        <v>383</v>
      </c>
      <c r="C110" s="262"/>
      <c r="D110" s="262"/>
      <c r="E110" s="262"/>
      <c r="F110" s="263"/>
      <c r="G110" s="2" t="str">
        <f>IF(LEN(B110)=0,"",IF(40-LEN(B110)&gt;0,"残り" &amp; 40-LEN(B110) &amp; "文字",IF(40-LEN(B110)=0,"","文字数がオーバーしています")))</f>
        <v>残り9文字</v>
      </c>
      <c r="H110" s="104"/>
      <c r="I110" s="105"/>
      <c r="J110" s="7" t="s">
        <v>82</v>
      </c>
      <c r="K110" s="104"/>
      <c r="L110" s="104"/>
      <c r="M110" s="106"/>
      <c r="N110" s="106"/>
      <c r="O110" s="106"/>
      <c r="P110" s="106"/>
      <c r="Q110" s="106"/>
      <c r="R110" s="106"/>
      <c r="S110" s="79"/>
      <c r="T110" s="106"/>
    </row>
    <row r="111" spans="1:20" s="107" customFormat="1" ht="65.150000000000006" customHeight="1" x14ac:dyDescent="0.2">
      <c r="A111" s="111"/>
      <c r="B111" s="276" t="s">
        <v>381</v>
      </c>
      <c r="C111" s="276"/>
      <c r="D111" s="276"/>
      <c r="E111" s="276"/>
      <c r="F111" s="277"/>
      <c r="G111" s="2" t="str">
        <f>IF(LEN(B111)=0,"",IF(256-LEN(B111)&gt;0,"残り" &amp; 256-LEN(B111) &amp; "文字",IF(256-LEN(B111)=0,"","文字数がオーバーしています")))</f>
        <v>残り13文字</v>
      </c>
      <c r="H111" s="104"/>
      <c r="I111" s="105"/>
      <c r="J111" s="7" t="s">
        <v>85</v>
      </c>
      <c r="K111" s="104"/>
      <c r="L111" s="104"/>
      <c r="M111" s="106"/>
      <c r="N111" s="106"/>
      <c r="O111" s="106"/>
      <c r="P111" s="106"/>
      <c r="Q111" s="106"/>
      <c r="R111" s="106"/>
      <c r="S111" s="79"/>
      <c r="T111" s="106"/>
    </row>
    <row r="112" spans="1:20" s="107" customFormat="1" ht="21" customHeight="1" x14ac:dyDescent="0.2">
      <c r="A112" s="111"/>
      <c r="B112" s="261"/>
      <c r="C112" s="262"/>
      <c r="D112" s="262"/>
      <c r="E112" s="262"/>
      <c r="F112" s="263"/>
      <c r="G112" s="2" t="str">
        <f>IF(LEN(B112)=0,"",IF(40-LEN(B112)&gt;0,"残り" &amp; 40-LEN(B112) &amp; "文字",IF(40-LEN(B112)=0,"","文字数がオーバーしています")))</f>
        <v/>
      </c>
      <c r="H112" s="104"/>
      <c r="I112" s="105"/>
      <c r="J112" s="7" t="s">
        <v>83</v>
      </c>
      <c r="K112" s="104"/>
      <c r="L112" s="104"/>
      <c r="M112" s="106"/>
      <c r="N112" s="106"/>
      <c r="O112" s="106"/>
      <c r="P112" s="106"/>
      <c r="Q112" s="106"/>
      <c r="R112" s="106"/>
      <c r="S112" s="79"/>
      <c r="T112" s="106"/>
    </row>
    <row r="113" spans="1:20" s="107" customFormat="1" ht="65.150000000000006" customHeight="1" thickBot="1" x14ac:dyDescent="0.25">
      <c r="A113" s="108"/>
      <c r="B113" s="264"/>
      <c r="C113" s="264"/>
      <c r="D113" s="264"/>
      <c r="E113" s="264"/>
      <c r="F113" s="265"/>
      <c r="G113" s="2" t="str">
        <f>IF(LEN(B113)=0,"",IF(256-LEN(B113)&gt;0,"残り" &amp; 256-LEN(B113) &amp; "文字",IF(256-LEN(B113)=0,"","文字数がオーバーしています")))</f>
        <v/>
      </c>
      <c r="H113" s="104"/>
      <c r="I113" s="105"/>
      <c r="J113" s="7" t="s">
        <v>86</v>
      </c>
      <c r="K113" s="104"/>
      <c r="L113" s="104"/>
      <c r="M113" s="106"/>
      <c r="N113" s="106"/>
      <c r="O113" s="106"/>
      <c r="P113" s="106"/>
      <c r="Q113" s="106"/>
      <c r="R113" s="106"/>
      <c r="S113" s="79"/>
      <c r="T113" s="106"/>
    </row>
    <row r="114" spans="1:20" ht="13.5" thickTop="1" x14ac:dyDescent="0.2">
      <c r="F114" s="26"/>
      <c r="G114" s="26"/>
      <c r="H114" s="7"/>
      <c r="I114" s="58"/>
      <c r="J114" s="7"/>
      <c r="K114" s="7"/>
      <c r="L114" s="7"/>
      <c r="M114" s="79"/>
      <c r="N114" s="79"/>
      <c r="O114" s="79"/>
      <c r="P114" s="79"/>
      <c r="Q114" s="79"/>
      <c r="R114" s="79"/>
      <c r="S114" s="79"/>
      <c r="T114" s="79"/>
    </row>
    <row r="115" spans="1:20" x14ac:dyDescent="0.2">
      <c r="F115" s="26"/>
      <c r="G115" s="26"/>
      <c r="H115" s="7"/>
      <c r="I115" s="58"/>
      <c r="J115" s="7"/>
      <c r="K115" s="7"/>
      <c r="L115" s="7"/>
      <c r="M115" s="79"/>
      <c r="N115" s="79"/>
      <c r="O115" s="79"/>
      <c r="P115" s="79"/>
      <c r="Q115" s="79"/>
      <c r="R115" s="79"/>
      <c r="S115" s="79"/>
      <c r="T115" s="79"/>
    </row>
    <row r="116" spans="1:20" ht="15" customHeight="1" thickBot="1" x14ac:dyDescent="0.25">
      <c r="A116" s="120" t="s">
        <v>94</v>
      </c>
      <c r="B116" s="78" t="s">
        <v>89</v>
      </c>
      <c r="C116" s="80"/>
      <c r="D116" s="80"/>
      <c r="E116" s="82"/>
      <c r="H116" s="79"/>
      <c r="I116" s="58"/>
      <c r="J116" s="7"/>
      <c r="K116" s="7"/>
      <c r="L116" s="79"/>
      <c r="M116" s="79"/>
      <c r="N116" s="79"/>
      <c r="O116" s="79"/>
      <c r="P116" s="79"/>
      <c r="Q116" s="79"/>
      <c r="R116" s="79"/>
      <c r="S116" s="79"/>
      <c r="T116" s="79" t="s">
        <v>74</v>
      </c>
    </row>
    <row r="117" spans="1:20" s="11" customFormat="1" ht="17.25" customHeight="1" x14ac:dyDescent="0.2">
      <c r="A117" s="90"/>
      <c r="B117" s="289" t="s">
        <v>211</v>
      </c>
      <c r="C117" s="290"/>
      <c r="D117" s="290"/>
      <c r="E117" s="290"/>
      <c r="F117" s="291"/>
      <c r="G117" s="91"/>
      <c r="H117" s="92"/>
      <c r="I117" s="93"/>
      <c r="J117" s="7" t="s">
        <v>70</v>
      </c>
      <c r="K117" s="92"/>
      <c r="L117" s="92"/>
      <c r="M117" s="94"/>
      <c r="N117" s="94"/>
      <c r="O117" s="94"/>
      <c r="P117" s="94"/>
      <c r="Q117" s="94"/>
      <c r="R117" s="94"/>
      <c r="S117" s="79"/>
      <c r="T117" s="94"/>
    </row>
    <row r="118" spans="1:20" s="89" customFormat="1" ht="30" customHeight="1" thickBot="1" x14ac:dyDescent="0.25">
      <c r="A118" s="150"/>
      <c r="B118" s="292" t="s">
        <v>212</v>
      </c>
      <c r="C118" s="293"/>
      <c r="D118" s="294" t="s">
        <v>92</v>
      </c>
      <c r="E118" s="294"/>
      <c r="F118" s="151" t="str">
        <f>IF(COUNT(P122:Q194) &gt; 0,COUNT(P122:P194) &amp; "／" &amp; COUNT(P122:Q194),"")</f>
        <v>23／23</v>
      </c>
      <c r="G118" s="84"/>
      <c r="H118" s="85"/>
      <c r="I118" s="86"/>
      <c r="J118" s="87" t="s">
        <v>71</v>
      </c>
      <c r="K118" s="85"/>
      <c r="L118" s="85"/>
      <c r="M118" s="88"/>
      <c r="N118" s="88"/>
      <c r="O118" s="88"/>
      <c r="P118" s="88"/>
      <c r="Q118" s="88"/>
      <c r="R118" s="88"/>
      <c r="S118" s="79"/>
      <c r="T118" s="88"/>
    </row>
    <row r="119" spans="1:20" ht="13.5" thickTop="1" x14ac:dyDescent="0.2">
      <c r="A119" s="95">
        <v>1</v>
      </c>
      <c r="B119" s="96" t="s">
        <v>152</v>
      </c>
      <c r="C119" s="284" t="str">
        <f>IF((MIN(I122:I124)=0),"標準項目の「あり」「なし」を選択してください","")</f>
        <v/>
      </c>
      <c r="D119" s="284"/>
      <c r="E119" s="284"/>
      <c r="F119" s="285"/>
      <c r="H119" s="79"/>
      <c r="I119" s="58"/>
      <c r="J119" s="7" t="s">
        <v>72</v>
      </c>
      <c r="K119" s="7"/>
      <c r="L119" s="79"/>
      <c r="M119" s="79"/>
      <c r="N119" s="79"/>
      <c r="O119" s="79"/>
      <c r="P119" s="79"/>
      <c r="Q119" s="79"/>
      <c r="R119" s="79"/>
      <c r="S119" s="79"/>
      <c r="T119" s="79"/>
    </row>
    <row r="120" spans="1:20" s="100" customFormat="1" ht="37.5" customHeight="1" x14ac:dyDescent="0.2">
      <c r="A120" s="97" t="s">
        <v>65</v>
      </c>
      <c r="B120" s="286" t="s">
        <v>213</v>
      </c>
      <c r="C120" s="287"/>
      <c r="D120" s="288" t="str">
        <f xml:space="preserve"> "評点（" &amp; REPT("○",COUNT(P122:P124)) &amp; REPT("●",COUNT(Q122:Q124)) &amp; "）"</f>
        <v>評点（○○○）</v>
      </c>
      <c r="E120" s="288"/>
      <c r="F120" s="119" t="str">
        <f>IF(COUNT(R122:R124)&gt;0,"・非該当" &amp; COUNT(R122:R124),"")</f>
        <v/>
      </c>
      <c r="G120" s="84"/>
      <c r="H120" s="98"/>
      <c r="I120" s="99" t="str">
        <f>IF(MIN(I122:I124)=0,"",IF(COUNT(P122:Q124)=0,"-",IF(COUNT(P122:Q124)=COUNT(P122:P124),"A",IF(COUNT(P122:P124)=0,"C","B"))))</f>
        <v>A</v>
      </c>
      <c r="J120" s="7" t="s">
        <v>59</v>
      </c>
      <c r="K120" s="99">
        <v>1</v>
      </c>
      <c r="L120" s="98">
        <v>16608</v>
      </c>
      <c r="M120" s="98"/>
      <c r="N120" s="98"/>
      <c r="O120" s="98"/>
      <c r="P120" s="98"/>
      <c r="Q120" s="98"/>
      <c r="R120" s="98"/>
      <c r="S120" s="79"/>
      <c r="T120" s="98"/>
    </row>
    <row r="121" spans="1:20" x14ac:dyDescent="0.2">
      <c r="A121" s="95"/>
      <c r="B121" s="113" t="s">
        <v>60</v>
      </c>
      <c r="C121" s="278" t="s">
        <v>61</v>
      </c>
      <c r="D121" s="279"/>
      <c r="E121" s="279"/>
      <c r="F121" s="280"/>
      <c r="H121" s="79"/>
      <c r="I121" s="58"/>
      <c r="J121" s="7" t="s">
        <v>62</v>
      </c>
      <c r="K121" s="7"/>
      <c r="L121" s="79"/>
      <c r="M121" s="79"/>
      <c r="N121" s="79"/>
      <c r="O121" s="79"/>
      <c r="P121" s="79"/>
      <c r="Q121" s="79"/>
      <c r="R121" s="79"/>
      <c r="S121" s="79"/>
      <c r="T121" s="79"/>
    </row>
    <row r="122" spans="1:20" ht="37.5" customHeight="1" x14ac:dyDescent="0.2">
      <c r="A122" s="95"/>
      <c r="B122" s="101"/>
      <c r="C122" s="281" t="s">
        <v>214</v>
      </c>
      <c r="D122" s="282"/>
      <c r="E122" s="283"/>
      <c r="F122" s="102"/>
      <c r="G122" s="84"/>
      <c r="H122" s="79"/>
      <c r="I122" s="58">
        <v>3</v>
      </c>
      <c r="J122" s="7" t="s">
        <v>63</v>
      </c>
      <c r="K122" s="7">
        <v>1</v>
      </c>
      <c r="L122" s="79">
        <v>57277</v>
      </c>
      <c r="M122" s="79"/>
      <c r="N122" s="79"/>
      <c r="O122" s="79"/>
      <c r="P122" s="79">
        <f>IF(I122=3,1,"")</f>
        <v>1</v>
      </c>
      <c r="Q122" s="79" t="str">
        <f>IF(I122=2,1,"")</f>
        <v/>
      </c>
      <c r="R122" s="79" t="str">
        <f>IF(I122=1,1,"")</f>
        <v/>
      </c>
      <c r="S122" s="79"/>
      <c r="T122" s="79"/>
    </row>
    <row r="123" spans="1:20" ht="37.5" customHeight="1" x14ac:dyDescent="0.2">
      <c r="A123" s="95"/>
      <c r="B123" s="101"/>
      <c r="C123" s="281" t="s">
        <v>215</v>
      </c>
      <c r="D123" s="282"/>
      <c r="E123" s="283"/>
      <c r="F123" s="102"/>
      <c r="G123" s="84"/>
      <c r="H123" s="79"/>
      <c r="I123" s="58">
        <v>3</v>
      </c>
      <c r="J123" s="7" t="s">
        <v>63</v>
      </c>
      <c r="K123" s="7">
        <v>2</v>
      </c>
      <c r="L123" s="79">
        <v>57278</v>
      </c>
      <c r="M123" s="79"/>
      <c r="N123" s="79"/>
      <c r="O123" s="79"/>
      <c r="P123" s="79">
        <f>IF(I123=3,1,"")</f>
        <v>1</v>
      </c>
      <c r="Q123" s="79" t="str">
        <f>IF(I123=2,1,"")</f>
        <v/>
      </c>
      <c r="R123" s="79" t="str">
        <f>IF(I123=1,1,"")</f>
        <v/>
      </c>
      <c r="S123" s="79"/>
      <c r="T123" s="79"/>
    </row>
    <row r="124" spans="1:20" ht="37.5" customHeight="1" thickBot="1" x14ac:dyDescent="0.25">
      <c r="A124" s="95"/>
      <c r="B124" s="101"/>
      <c r="C124" s="281" t="s">
        <v>216</v>
      </c>
      <c r="D124" s="282"/>
      <c r="E124" s="283"/>
      <c r="F124" s="102"/>
      <c r="G124" s="84"/>
      <c r="H124" s="79"/>
      <c r="I124" s="58">
        <v>3</v>
      </c>
      <c r="J124" s="7" t="s">
        <v>63</v>
      </c>
      <c r="K124" s="7">
        <v>3</v>
      </c>
      <c r="L124" s="79">
        <v>57279</v>
      </c>
      <c r="M124" s="79"/>
      <c r="N124" s="79"/>
      <c r="O124" s="79"/>
      <c r="P124" s="79">
        <f>IF(I124=3,1,"")</f>
        <v>1</v>
      </c>
      <c r="Q124" s="79" t="str">
        <f>IF(I124=2,1,"")</f>
        <v/>
      </c>
      <c r="R124" s="79" t="str">
        <f>IF(I124=1,1,"")</f>
        <v/>
      </c>
      <c r="S124" s="79"/>
      <c r="T124" s="79"/>
    </row>
    <row r="125" spans="1:20" ht="20.25" customHeight="1" x14ac:dyDescent="0.2">
      <c r="A125" s="103"/>
      <c r="B125" s="266" t="s">
        <v>217</v>
      </c>
      <c r="C125" s="267"/>
      <c r="D125" s="268" t="str">
        <f>IF(AND(LEN(SBcaseB1_1)&lt;&gt;0,COUNT(R121:R124)=3),SBcheckBB_1,(IF(LEN(SBcheckBA_1)&lt;&gt;0,SBcheckBA_1, SBcheckBB_1)))</f>
        <v/>
      </c>
      <c r="E125" s="268"/>
      <c r="F125" s="269"/>
      <c r="H125" s="79"/>
      <c r="I125" s="58"/>
      <c r="J125" s="7" t="s">
        <v>64</v>
      </c>
      <c r="K125" s="7"/>
      <c r="L125" s="79"/>
      <c r="M125" s="79"/>
      <c r="N125" s="79"/>
      <c r="O125" s="79"/>
      <c r="P125" s="79"/>
      <c r="Q125" s="79"/>
      <c r="R125" s="79"/>
      <c r="S125" s="79"/>
      <c r="T125" s="79"/>
    </row>
    <row r="126" spans="1:20" s="107" customFormat="1" ht="21" customHeight="1" x14ac:dyDescent="0.2">
      <c r="A126" s="110"/>
      <c r="B126" s="270" t="s">
        <v>382</v>
      </c>
      <c r="C126" s="271"/>
      <c r="D126" s="271"/>
      <c r="E126" s="271"/>
      <c r="F126" s="272"/>
      <c r="G126" s="2" t="str">
        <f>IF(LEN(B126)=0,"",IF(40-LEN(B126)&gt;0,"残り" &amp; 40-LEN(B126) &amp; "文字",IF(40-LEN(B126)=0,"","文字数がオーバーしています")))</f>
        <v>残り8文字</v>
      </c>
      <c r="H126" s="104"/>
      <c r="I126" s="105"/>
      <c r="J126" s="7" t="s">
        <v>81</v>
      </c>
      <c r="K126" s="104"/>
      <c r="L126" s="104"/>
      <c r="M126" s="106"/>
      <c r="N126" s="106"/>
      <c r="O126" s="106"/>
      <c r="P126" s="106"/>
      <c r="Q126" s="106"/>
      <c r="R126" s="106"/>
      <c r="S126" s="79"/>
      <c r="T126" s="106"/>
    </row>
    <row r="127" spans="1:20" s="107" customFormat="1" ht="65.150000000000006" customHeight="1" x14ac:dyDescent="0.2">
      <c r="A127" s="111"/>
      <c r="B127" s="273" t="s">
        <v>384</v>
      </c>
      <c r="C127" s="274"/>
      <c r="D127" s="274"/>
      <c r="E127" s="274"/>
      <c r="F127" s="275"/>
      <c r="G127" s="2" t="str">
        <f>IF(LEN(B127)=0,"",IF(256-LEN(B127)&gt;0,"残り" &amp; 256-LEN(B127) &amp; "文字",IF(256-LEN(B127)=0,"","文字数がオーバーしています")))</f>
        <v>残り16文字</v>
      </c>
      <c r="H127" s="104"/>
      <c r="I127" s="105"/>
      <c r="J127" s="7" t="s">
        <v>84</v>
      </c>
      <c r="K127" s="104"/>
      <c r="L127" s="104"/>
      <c r="M127" s="106"/>
      <c r="N127" s="106"/>
      <c r="O127" s="106"/>
      <c r="P127" s="106"/>
      <c r="Q127" s="106"/>
      <c r="R127" s="106"/>
      <c r="S127" s="79"/>
      <c r="T127" s="106"/>
    </row>
    <row r="128" spans="1:20" s="107" customFormat="1" ht="21" customHeight="1" x14ac:dyDescent="0.2">
      <c r="A128" s="111"/>
      <c r="B128" s="261" t="s">
        <v>385</v>
      </c>
      <c r="C128" s="262"/>
      <c r="D128" s="262"/>
      <c r="E128" s="262"/>
      <c r="F128" s="263"/>
      <c r="G128" s="2" t="str">
        <f>IF(LEN(B128)=0,"",IF(40-LEN(B128)&gt;0,"残り" &amp; 40-LEN(B128) &amp; "文字",IF(40-LEN(B128)=0,"","文字数がオーバーしています")))</f>
        <v>残り15文字</v>
      </c>
      <c r="H128" s="104"/>
      <c r="I128" s="105"/>
      <c r="J128" s="7" t="s">
        <v>82</v>
      </c>
      <c r="K128" s="104"/>
      <c r="L128" s="104"/>
      <c r="M128" s="106"/>
      <c r="N128" s="106"/>
      <c r="O128" s="106"/>
      <c r="P128" s="106"/>
      <c r="Q128" s="106"/>
      <c r="R128" s="106"/>
      <c r="S128" s="79"/>
      <c r="T128" s="106"/>
    </row>
    <row r="129" spans="1:20" s="107" customFormat="1" ht="65.150000000000006" customHeight="1" x14ac:dyDescent="0.2">
      <c r="A129" s="111"/>
      <c r="B129" s="276" t="s">
        <v>386</v>
      </c>
      <c r="C129" s="276"/>
      <c r="D129" s="276"/>
      <c r="E129" s="276"/>
      <c r="F129" s="277"/>
      <c r="G129" s="2" t="str">
        <f>IF(LEN(B129)=0,"",IF(256-LEN(B129)&gt;0,"残り" &amp; 256-LEN(B129) &amp; "文字",IF(256-LEN(B129)=0,"","文字数がオーバーしています")))</f>
        <v>残り35文字</v>
      </c>
      <c r="H129" s="104"/>
      <c r="I129" s="105"/>
      <c r="J129" s="7" t="s">
        <v>85</v>
      </c>
      <c r="K129" s="104"/>
      <c r="L129" s="104"/>
      <c r="M129" s="106"/>
      <c r="N129" s="106"/>
      <c r="O129" s="106"/>
      <c r="P129" s="106"/>
      <c r="Q129" s="106"/>
      <c r="R129" s="106"/>
      <c r="S129" s="79"/>
      <c r="T129" s="106"/>
    </row>
    <row r="130" spans="1:20" s="107" customFormat="1" ht="21" customHeight="1" x14ac:dyDescent="0.2">
      <c r="A130" s="111"/>
      <c r="B130" s="261" t="s">
        <v>387</v>
      </c>
      <c r="C130" s="262"/>
      <c r="D130" s="262"/>
      <c r="E130" s="262"/>
      <c r="F130" s="263"/>
      <c r="G130" s="2" t="str">
        <f>IF(LEN(B130)=0,"",IF(40-LEN(B130)&gt;0,"残り" &amp; 40-LEN(B130) &amp; "文字",IF(40-LEN(B130)=0,"","文字数がオーバーしています")))</f>
        <v>残り4文字</v>
      </c>
      <c r="H130" s="104"/>
      <c r="I130" s="105"/>
      <c r="J130" s="7" t="s">
        <v>83</v>
      </c>
      <c r="K130" s="104"/>
      <c r="L130" s="104"/>
      <c r="M130" s="106"/>
      <c r="N130" s="106"/>
      <c r="O130" s="106"/>
      <c r="P130" s="106"/>
      <c r="Q130" s="106"/>
      <c r="R130" s="106"/>
      <c r="S130" s="79"/>
      <c r="T130" s="106"/>
    </row>
    <row r="131" spans="1:20" s="107" customFormat="1" ht="65.150000000000006" customHeight="1" thickBot="1" x14ac:dyDescent="0.25">
      <c r="A131" s="108"/>
      <c r="B131" s="264" t="s">
        <v>430</v>
      </c>
      <c r="C131" s="264"/>
      <c r="D131" s="264"/>
      <c r="E131" s="264"/>
      <c r="F131" s="265"/>
      <c r="G131" s="2" t="str">
        <f>IF(LEN(B131)=0,"",IF(256-LEN(B131)&gt;0,"残り" &amp; 256-LEN(B131) &amp; "文字",IF(256-LEN(B131)=0,"","文字数がオーバーしています")))</f>
        <v>残り3文字</v>
      </c>
      <c r="H131" s="104"/>
      <c r="I131" s="105"/>
      <c r="J131" s="7" t="s">
        <v>86</v>
      </c>
      <c r="K131" s="104"/>
      <c r="L131" s="104"/>
      <c r="M131" s="106"/>
      <c r="N131" s="106"/>
      <c r="O131" s="106"/>
      <c r="P131" s="106"/>
      <c r="Q131" s="106"/>
      <c r="R131" s="106"/>
      <c r="S131" s="79"/>
      <c r="T131" s="106"/>
    </row>
    <row r="132" spans="1:20" ht="13.5" thickTop="1" x14ac:dyDescent="0.2">
      <c r="A132" s="95">
        <v>2</v>
      </c>
      <c r="B132" s="96" t="s">
        <v>165</v>
      </c>
      <c r="C132" s="284" t="str">
        <f>IF((MIN(I135:I138)=0),"標準項目の「あり」「なし」を選択してください","")</f>
        <v/>
      </c>
      <c r="D132" s="284"/>
      <c r="E132" s="284"/>
      <c r="F132" s="285"/>
      <c r="H132" s="79"/>
      <c r="I132" s="58"/>
      <c r="J132" s="7" t="s">
        <v>72</v>
      </c>
      <c r="K132" s="7"/>
      <c r="L132" s="79"/>
      <c r="M132" s="79"/>
      <c r="N132" s="79"/>
      <c r="O132" s="79"/>
      <c r="P132" s="79"/>
      <c r="Q132" s="79"/>
      <c r="R132" s="79"/>
      <c r="S132" s="79"/>
      <c r="T132" s="79"/>
    </row>
    <row r="133" spans="1:20" s="100" customFormat="1" ht="37.5" customHeight="1" x14ac:dyDescent="0.2">
      <c r="A133" s="97" t="s">
        <v>65</v>
      </c>
      <c r="B133" s="286" t="s">
        <v>218</v>
      </c>
      <c r="C133" s="287"/>
      <c r="D133" s="288" t="str">
        <f xml:space="preserve"> "評点（" &amp; REPT("○",COUNT(P135:P138)) &amp; REPT("●",COUNT(Q135:Q138)) &amp; "）"</f>
        <v>評点（○○○○）</v>
      </c>
      <c r="E133" s="288"/>
      <c r="F133" s="119" t="str">
        <f>IF(COUNT(R135:R138)&gt;0,"・非該当" &amp; COUNT(R135:R138),"")</f>
        <v/>
      </c>
      <c r="G133" s="84"/>
      <c r="H133" s="98"/>
      <c r="I133" s="99" t="str">
        <f>IF(MIN(I135:I138)=0,"",IF(COUNT(P135:Q138)=0,"-",IF(COUNT(P135:Q138)=COUNT(P135:P138),"A",IF(COUNT(P135:P138)=0,"C","B"))))</f>
        <v>A</v>
      </c>
      <c r="J133" s="7" t="s">
        <v>59</v>
      </c>
      <c r="K133" s="99">
        <v>2</v>
      </c>
      <c r="L133" s="98">
        <v>16609</v>
      </c>
      <c r="M133" s="98"/>
      <c r="N133" s="98"/>
      <c r="O133" s="98"/>
      <c r="P133" s="98"/>
      <c r="Q133" s="98"/>
      <c r="R133" s="98"/>
      <c r="S133" s="79"/>
      <c r="T133" s="98"/>
    </row>
    <row r="134" spans="1:20" x14ac:dyDescent="0.2">
      <c r="A134" s="95"/>
      <c r="B134" s="113" t="s">
        <v>60</v>
      </c>
      <c r="C134" s="278" t="s">
        <v>61</v>
      </c>
      <c r="D134" s="279"/>
      <c r="E134" s="279"/>
      <c r="F134" s="280"/>
      <c r="H134" s="79"/>
      <c r="I134" s="58"/>
      <c r="J134" s="7" t="s">
        <v>62</v>
      </c>
      <c r="K134" s="7"/>
      <c r="L134" s="79"/>
      <c r="M134" s="79"/>
      <c r="N134" s="79"/>
      <c r="O134" s="79"/>
      <c r="P134" s="79"/>
      <c r="Q134" s="79"/>
      <c r="R134" s="79"/>
      <c r="S134" s="79"/>
      <c r="T134" s="79"/>
    </row>
    <row r="135" spans="1:20" ht="37.5" customHeight="1" x14ac:dyDescent="0.2">
      <c r="A135" s="95"/>
      <c r="B135" s="101"/>
      <c r="C135" s="281" t="s">
        <v>219</v>
      </c>
      <c r="D135" s="282"/>
      <c r="E135" s="283"/>
      <c r="F135" s="102"/>
      <c r="G135" s="84"/>
      <c r="H135" s="79"/>
      <c r="I135" s="58">
        <v>3</v>
      </c>
      <c r="J135" s="7" t="s">
        <v>63</v>
      </c>
      <c r="K135" s="7">
        <v>1</v>
      </c>
      <c r="L135" s="79">
        <v>57280</v>
      </c>
      <c r="M135" s="79"/>
      <c r="N135" s="79"/>
      <c r="O135" s="79"/>
      <c r="P135" s="79">
        <f>IF(I135=3,1,"")</f>
        <v>1</v>
      </c>
      <c r="Q135" s="79" t="str">
        <f>IF(I135=2,1,"")</f>
        <v/>
      </c>
      <c r="R135" s="79" t="str">
        <f>IF(I135=1,1,"")</f>
        <v/>
      </c>
      <c r="S135" s="79"/>
      <c r="T135" s="79"/>
    </row>
    <row r="136" spans="1:20" ht="37.5" customHeight="1" x14ac:dyDescent="0.2">
      <c r="A136" s="95"/>
      <c r="B136" s="101"/>
      <c r="C136" s="281" t="s">
        <v>220</v>
      </c>
      <c r="D136" s="282"/>
      <c r="E136" s="283"/>
      <c r="F136" s="102"/>
      <c r="G136" s="84"/>
      <c r="H136" s="79"/>
      <c r="I136" s="58">
        <v>3</v>
      </c>
      <c r="J136" s="7" t="s">
        <v>63</v>
      </c>
      <c r="K136" s="7">
        <v>2</v>
      </c>
      <c r="L136" s="79">
        <v>57281</v>
      </c>
      <c r="M136" s="79"/>
      <c r="N136" s="79"/>
      <c r="O136" s="79"/>
      <c r="P136" s="79">
        <f>IF(I136=3,1,"")</f>
        <v>1</v>
      </c>
      <c r="Q136" s="79" t="str">
        <f>IF(I136=2,1,"")</f>
        <v/>
      </c>
      <c r="R136" s="79" t="str">
        <f>IF(I136=1,1,"")</f>
        <v/>
      </c>
      <c r="S136" s="79"/>
      <c r="T136" s="79"/>
    </row>
    <row r="137" spans="1:20" ht="37.5" customHeight="1" x14ac:dyDescent="0.2">
      <c r="A137" s="95"/>
      <c r="B137" s="101"/>
      <c r="C137" s="281" t="s">
        <v>221</v>
      </c>
      <c r="D137" s="282"/>
      <c r="E137" s="283"/>
      <c r="F137" s="102"/>
      <c r="G137" s="84"/>
      <c r="H137" s="79"/>
      <c r="I137" s="58">
        <v>3</v>
      </c>
      <c r="J137" s="7" t="s">
        <v>63</v>
      </c>
      <c r="K137" s="7">
        <v>3</v>
      </c>
      <c r="L137" s="79">
        <v>57282</v>
      </c>
      <c r="M137" s="79"/>
      <c r="N137" s="79"/>
      <c r="O137" s="79"/>
      <c r="P137" s="79">
        <f>IF(I137=3,1,"")</f>
        <v>1</v>
      </c>
      <c r="Q137" s="79" t="str">
        <f>IF(I137=2,1,"")</f>
        <v/>
      </c>
      <c r="R137" s="79" t="str">
        <f>IF(I137=1,1,"")</f>
        <v/>
      </c>
      <c r="S137" s="79"/>
      <c r="T137" s="79"/>
    </row>
    <row r="138" spans="1:20" ht="37.5" customHeight="1" thickBot="1" x14ac:dyDescent="0.25">
      <c r="A138" s="95"/>
      <c r="B138" s="101"/>
      <c r="C138" s="281" t="s">
        <v>222</v>
      </c>
      <c r="D138" s="282"/>
      <c r="E138" s="283"/>
      <c r="F138" s="102"/>
      <c r="G138" s="84"/>
      <c r="H138" s="79"/>
      <c r="I138" s="58">
        <v>3</v>
      </c>
      <c r="J138" s="7" t="s">
        <v>63</v>
      </c>
      <c r="K138" s="7">
        <v>4</v>
      </c>
      <c r="L138" s="79">
        <v>57283</v>
      </c>
      <c r="M138" s="79"/>
      <c r="N138" s="79"/>
      <c r="O138" s="79"/>
      <c r="P138" s="79">
        <f>IF(I138=3,1,"")</f>
        <v>1</v>
      </c>
      <c r="Q138" s="79" t="str">
        <f>IF(I138=2,1,"")</f>
        <v/>
      </c>
      <c r="R138" s="79" t="str">
        <f>IF(I138=1,1,"")</f>
        <v/>
      </c>
      <c r="S138" s="79"/>
      <c r="T138" s="79"/>
    </row>
    <row r="139" spans="1:20" ht="20.25" customHeight="1" x14ac:dyDescent="0.2">
      <c r="A139" s="103"/>
      <c r="B139" s="266" t="s">
        <v>223</v>
      </c>
      <c r="C139" s="267"/>
      <c r="D139" s="268" t="str">
        <f>IF(AND(LEN(SBcaseB1_2)&lt;&gt;0,COUNT(R134:R138)=4),SBcheckBB_2,(IF(LEN(SBcheckBA_2)&lt;&gt;0,SBcheckBA_2, SBcheckBB_2)))</f>
        <v/>
      </c>
      <c r="E139" s="268"/>
      <c r="F139" s="269"/>
      <c r="H139" s="79"/>
      <c r="I139" s="58"/>
      <c r="J139" s="7" t="s">
        <v>64</v>
      </c>
      <c r="K139" s="7"/>
      <c r="L139" s="79"/>
      <c r="M139" s="79"/>
      <c r="N139" s="79"/>
      <c r="O139" s="79"/>
      <c r="P139" s="79"/>
      <c r="Q139" s="79"/>
      <c r="R139" s="79"/>
      <c r="S139" s="79"/>
      <c r="T139" s="79"/>
    </row>
    <row r="140" spans="1:20" s="107" customFormat="1" ht="21" customHeight="1" x14ac:dyDescent="0.2">
      <c r="A140" s="110"/>
      <c r="B140" s="270" t="s">
        <v>389</v>
      </c>
      <c r="C140" s="271"/>
      <c r="D140" s="271"/>
      <c r="E140" s="271"/>
      <c r="F140" s="272"/>
      <c r="G140" s="2" t="str">
        <f>IF(LEN(B140)=0,"",IF(40-LEN(B140)&gt;0,"残り" &amp; 40-LEN(B140) &amp; "文字",IF(40-LEN(B140)=0,"","文字数がオーバーしています")))</f>
        <v>残り4文字</v>
      </c>
      <c r="H140" s="104"/>
      <c r="I140" s="105"/>
      <c r="J140" s="7" t="s">
        <v>81</v>
      </c>
      <c r="K140" s="104"/>
      <c r="L140" s="104"/>
      <c r="M140" s="106"/>
      <c r="N140" s="106"/>
      <c r="O140" s="106"/>
      <c r="P140" s="106"/>
      <c r="Q140" s="106"/>
      <c r="R140" s="106"/>
      <c r="S140" s="79"/>
      <c r="T140" s="106"/>
    </row>
    <row r="141" spans="1:20" s="107" customFormat="1" ht="65.150000000000006" customHeight="1" x14ac:dyDescent="0.2">
      <c r="A141" s="111"/>
      <c r="B141" s="273" t="s">
        <v>388</v>
      </c>
      <c r="C141" s="274"/>
      <c r="D141" s="274"/>
      <c r="E141" s="274"/>
      <c r="F141" s="275"/>
      <c r="G141" s="2" t="str">
        <f>IF(LEN(B141)=0,"",IF(256-LEN(B141)&gt;0,"残り" &amp; 256-LEN(B141) &amp; "文字",IF(256-LEN(B141)=0,"","文字数がオーバーしています")))</f>
        <v>残り6文字</v>
      </c>
      <c r="H141" s="104"/>
      <c r="I141" s="105"/>
      <c r="J141" s="7" t="s">
        <v>84</v>
      </c>
      <c r="K141" s="104"/>
      <c r="L141" s="104"/>
      <c r="M141" s="106"/>
      <c r="N141" s="106"/>
      <c r="O141" s="106"/>
      <c r="P141" s="106"/>
      <c r="Q141" s="106"/>
      <c r="R141" s="106"/>
      <c r="S141" s="79"/>
      <c r="T141" s="106"/>
    </row>
    <row r="142" spans="1:20" s="107" customFormat="1" ht="21" customHeight="1" x14ac:dyDescent="0.2">
      <c r="A142" s="111"/>
      <c r="B142" s="261" t="s">
        <v>400</v>
      </c>
      <c r="C142" s="262"/>
      <c r="D142" s="262"/>
      <c r="E142" s="262"/>
      <c r="F142" s="263"/>
      <c r="G142" s="2" t="str">
        <f>IF(LEN(B142)=0,"",IF(40-LEN(B142)&gt;0,"残り" &amp; 40-LEN(B142) &amp; "文字",IF(40-LEN(B142)=0,"","文字数がオーバーしています")))</f>
        <v>残り13文字</v>
      </c>
      <c r="H142" s="104"/>
      <c r="I142" s="105"/>
      <c r="J142" s="7" t="s">
        <v>82</v>
      </c>
      <c r="K142" s="104"/>
      <c r="L142" s="104"/>
      <c r="M142" s="106"/>
      <c r="N142" s="106"/>
      <c r="O142" s="106"/>
      <c r="P142" s="106"/>
      <c r="Q142" s="106"/>
      <c r="R142" s="106"/>
      <c r="S142" s="79"/>
      <c r="T142" s="106"/>
    </row>
    <row r="143" spans="1:20" s="107" customFormat="1" ht="65.150000000000006" customHeight="1" x14ac:dyDescent="0.2">
      <c r="A143" s="111"/>
      <c r="B143" s="276" t="s">
        <v>390</v>
      </c>
      <c r="C143" s="276"/>
      <c r="D143" s="276"/>
      <c r="E143" s="276"/>
      <c r="F143" s="277"/>
      <c r="G143" s="2" t="str">
        <f>IF(LEN(B143)=0,"",IF(256-LEN(B143)&gt;0,"残り" &amp; 256-LEN(B143) &amp; "文字",IF(256-LEN(B143)=0,"","文字数がオーバーしています")))</f>
        <v>残り22文字</v>
      </c>
      <c r="H143" s="104"/>
      <c r="I143" s="105"/>
      <c r="J143" s="7" t="s">
        <v>85</v>
      </c>
      <c r="K143" s="104"/>
      <c r="L143" s="104"/>
      <c r="M143" s="106"/>
      <c r="N143" s="106"/>
      <c r="O143" s="106"/>
      <c r="P143" s="106"/>
      <c r="Q143" s="106"/>
      <c r="R143" s="106"/>
      <c r="S143" s="79"/>
      <c r="T143" s="106"/>
    </row>
    <row r="144" spans="1:20" s="107" customFormat="1" ht="21" customHeight="1" x14ac:dyDescent="0.2">
      <c r="A144" s="111"/>
      <c r="B144" s="261" t="s">
        <v>392</v>
      </c>
      <c r="C144" s="262"/>
      <c r="D144" s="262"/>
      <c r="E144" s="262"/>
      <c r="F144" s="263"/>
      <c r="G144" s="2" t="str">
        <f>IF(LEN(B144)=0,"",IF(40-LEN(B144)&gt;0,"残り" &amp; 40-LEN(B144) &amp; "文字",IF(40-LEN(B144)=0,"","文字数がオーバーしています")))</f>
        <v>残り7文字</v>
      </c>
      <c r="H144" s="104"/>
      <c r="I144" s="105"/>
      <c r="J144" s="7" t="s">
        <v>83</v>
      </c>
      <c r="K144" s="104"/>
      <c r="L144" s="104"/>
      <c r="M144" s="106"/>
      <c r="N144" s="106"/>
      <c r="O144" s="106"/>
      <c r="P144" s="106"/>
      <c r="Q144" s="106"/>
      <c r="R144" s="106"/>
      <c r="S144" s="79"/>
      <c r="T144" s="106"/>
    </row>
    <row r="145" spans="1:20" s="107" customFormat="1" ht="65.150000000000006" customHeight="1" thickBot="1" x14ac:dyDescent="0.25">
      <c r="A145" s="108"/>
      <c r="B145" s="264" t="s">
        <v>391</v>
      </c>
      <c r="C145" s="264"/>
      <c r="D145" s="264"/>
      <c r="E145" s="264"/>
      <c r="F145" s="265"/>
      <c r="G145" s="2" t="str">
        <f>IF(LEN(B145)=0,"",IF(256-LEN(B145)&gt;0,"残り" &amp; 256-LEN(B145) &amp; "文字",IF(256-LEN(B145)=0,"","文字数がオーバーしています")))</f>
        <v>残り11文字</v>
      </c>
      <c r="H145" s="104"/>
      <c r="I145" s="105"/>
      <c r="J145" s="7" t="s">
        <v>86</v>
      </c>
      <c r="K145" s="104"/>
      <c r="L145" s="104"/>
      <c r="M145" s="106"/>
      <c r="N145" s="106"/>
      <c r="O145" s="106"/>
      <c r="P145" s="106"/>
      <c r="Q145" s="106"/>
      <c r="R145" s="106"/>
      <c r="S145" s="79"/>
      <c r="T145" s="106"/>
    </row>
    <row r="146" spans="1:20" ht="13.5" thickTop="1" x14ac:dyDescent="0.2">
      <c r="A146" s="95">
        <v>3</v>
      </c>
      <c r="B146" s="96" t="s">
        <v>182</v>
      </c>
      <c r="C146" s="284" t="str">
        <f>IF((MIN(I149:I152)=0),"標準項目の「あり」「なし」を選択してください","")</f>
        <v/>
      </c>
      <c r="D146" s="284"/>
      <c r="E146" s="284"/>
      <c r="F146" s="285"/>
      <c r="H146" s="79"/>
      <c r="I146" s="58"/>
      <c r="J146" s="7" t="s">
        <v>72</v>
      </c>
      <c r="K146" s="7"/>
      <c r="L146" s="79"/>
      <c r="M146" s="79"/>
      <c r="N146" s="79"/>
      <c r="O146" s="79"/>
      <c r="P146" s="79"/>
      <c r="Q146" s="79"/>
      <c r="R146" s="79"/>
      <c r="S146" s="79"/>
      <c r="T146" s="79"/>
    </row>
    <row r="147" spans="1:20" s="100" customFormat="1" ht="37.5" customHeight="1" x14ac:dyDescent="0.2">
      <c r="A147" s="97" t="s">
        <v>65</v>
      </c>
      <c r="B147" s="286" t="s">
        <v>224</v>
      </c>
      <c r="C147" s="287"/>
      <c r="D147" s="288" t="str">
        <f xml:space="preserve"> "評点（" &amp; REPT("○",COUNT(P149:P152)) &amp; REPT("●",COUNT(Q149:Q152)) &amp; "）"</f>
        <v>評点（○○○○）</v>
      </c>
      <c r="E147" s="288"/>
      <c r="F147" s="119" t="str">
        <f>IF(COUNT(R149:R152)&gt;0,"・非該当" &amp; COUNT(R149:R152),"")</f>
        <v/>
      </c>
      <c r="G147" s="84"/>
      <c r="H147" s="98"/>
      <c r="I147" s="99" t="str">
        <f>IF(MIN(I149:I152)=0,"",IF(COUNT(P149:Q152)=0,"-",IF(COUNT(P149:Q152)=COUNT(P149:P152),"A",IF(COUNT(P149:P152)=0,"C","B"))))</f>
        <v>A</v>
      </c>
      <c r="J147" s="7" t="s">
        <v>59</v>
      </c>
      <c r="K147" s="99">
        <v>3</v>
      </c>
      <c r="L147" s="98">
        <v>16610</v>
      </c>
      <c r="M147" s="98"/>
      <c r="N147" s="98"/>
      <c r="O147" s="98"/>
      <c r="P147" s="98"/>
      <c r="Q147" s="98"/>
      <c r="R147" s="98"/>
      <c r="S147" s="79"/>
      <c r="T147" s="98"/>
    </row>
    <row r="148" spans="1:20" x14ac:dyDescent="0.2">
      <c r="A148" s="95"/>
      <c r="B148" s="113" t="s">
        <v>60</v>
      </c>
      <c r="C148" s="278" t="s">
        <v>61</v>
      </c>
      <c r="D148" s="279"/>
      <c r="E148" s="279"/>
      <c r="F148" s="280"/>
      <c r="H148" s="79"/>
      <c r="I148" s="58"/>
      <c r="J148" s="7" t="s">
        <v>62</v>
      </c>
      <c r="K148" s="7"/>
      <c r="L148" s="79"/>
      <c r="M148" s="79"/>
      <c r="N148" s="79"/>
      <c r="O148" s="79"/>
      <c r="P148" s="79"/>
      <c r="Q148" s="79"/>
      <c r="R148" s="79"/>
      <c r="S148" s="79"/>
      <c r="T148" s="79"/>
    </row>
    <row r="149" spans="1:20" ht="37.5" customHeight="1" x14ac:dyDescent="0.2">
      <c r="A149" s="95"/>
      <c r="B149" s="101"/>
      <c r="C149" s="281" t="s">
        <v>225</v>
      </c>
      <c r="D149" s="282"/>
      <c r="E149" s="283"/>
      <c r="F149" s="102"/>
      <c r="G149" s="84"/>
      <c r="H149" s="79"/>
      <c r="I149" s="58">
        <v>3</v>
      </c>
      <c r="J149" s="7" t="s">
        <v>63</v>
      </c>
      <c r="K149" s="7">
        <v>1</v>
      </c>
      <c r="L149" s="79">
        <v>57284</v>
      </c>
      <c r="M149" s="79"/>
      <c r="N149" s="79"/>
      <c r="O149" s="79"/>
      <c r="P149" s="79">
        <f>IF(I149=3,1,"")</f>
        <v>1</v>
      </c>
      <c r="Q149" s="79" t="str">
        <f>IF(I149=2,1,"")</f>
        <v/>
      </c>
      <c r="R149" s="79" t="str">
        <f>IF(I149=1,1,"")</f>
        <v/>
      </c>
      <c r="S149" s="79"/>
      <c r="T149" s="79"/>
    </row>
    <row r="150" spans="1:20" ht="37.5" customHeight="1" x14ac:dyDescent="0.2">
      <c r="A150" s="95"/>
      <c r="B150" s="101"/>
      <c r="C150" s="281" t="s">
        <v>226</v>
      </c>
      <c r="D150" s="282"/>
      <c r="E150" s="283"/>
      <c r="F150" s="102"/>
      <c r="G150" s="84"/>
      <c r="H150" s="79"/>
      <c r="I150" s="58">
        <v>3</v>
      </c>
      <c r="J150" s="7" t="s">
        <v>63</v>
      </c>
      <c r="K150" s="7">
        <v>2</v>
      </c>
      <c r="L150" s="79">
        <v>57285</v>
      </c>
      <c r="M150" s="79"/>
      <c r="N150" s="79"/>
      <c r="O150" s="79"/>
      <c r="P150" s="79">
        <f>IF(I150=3,1,"")</f>
        <v>1</v>
      </c>
      <c r="Q150" s="79" t="str">
        <f>IF(I150=2,1,"")</f>
        <v/>
      </c>
      <c r="R150" s="79" t="str">
        <f>IF(I150=1,1,"")</f>
        <v/>
      </c>
      <c r="S150" s="79"/>
      <c r="T150" s="79"/>
    </row>
    <row r="151" spans="1:20" ht="37.5" customHeight="1" x14ac:dyDescent="0.2">
      <c r="A151" s="95"/>
      <c r="B151" s="101"/>
      <c r="C151" s="281" t="s">
        <v>227</v>
      </c>
      <c r="D151" s="282"/>
      <c r="E151" s="283"/>
      <c r="F151" s="102"/>
      <c r="G151" s="84"/>
      <c r="H151" s="79"/>
      <c r="I151" s="58">
        <v>3</v>
      </c>
      <c r="J151" s="7" t="s">
        <v>63</v>
      </c>
      <c r="K151" s="7">
        <v>3</v>
      </c>
      <c r="L151" s="79">
        <v>57286</v>
      </c>
      <c r="M151" s="79"/>
      <c r="N151" s="79"/>
      <c r="O151" s="79"/>
      <c r="P151" s="79">
        <f>IF(I151=3,1,"")</f>
        <v>1</v>
      </c>
      <c r="Q151" s="79" t="str">
        <f>IF(I151=2,1,"")</f>
        <v/>
      </c>
      <c r="R151" s="79" t="str">
        <f>IF(I151=1,1,"")</f>
        <v/>
      </c>
      <c r="S151" s="79"/>
      <c r="T151" s="79"/>
    </row>
    <row r="152" spans="1:20" ht="37.5" customHeight="1" thickBot="1" x14ac:dyDescent="0.25">
      <c r="A152" s="95"/>
      <c r="B152" s="101"/>
      <c r="C152" s="281" t="s">
        <v>228</v>
      </c>
      <c r="D152" s="282"/>
      <c r="E152" s="283"/>
      <c r="F152" s="102"/>
      <c r="G152" s="84"/>
      <c r="H152" s="79"/>
      <c r="I152" s="58">
        <v>3</v>
      </c>
      <c r="J152" s="7" t="s">
        <v>63</v>
      </c>
      <c r="K152" s="7">
        <v>4</v>
      </c>
      <c r="L152" s="79">
        <v>57287</v>
      </c>
      <c r="M152" s="79"/>
      <c r="N152" s="79"/>
      <c r="O152" s="79"/>
      <c r="P152" s="79">
        <f>IF(I152=3,1,"")</f>
        <v>1</v>
      </c>
      <c r="Q152" s="79" t="str">
        <f>IF(I152=2,1,"")</f>
        <v/>
      </c>
      <c r="R152" s="79" t="str">
        <f>IF(I152=1,1,"")</f>
        <v/>
      </c>
      <c r="S152" s="79"/>
      <c r="T152" s="79"/>
    </row>
    <row r="153" spans="1:20" ht="20.25" customHeight="1" x14ac:dyDescent="0.2">
      <c r="A153" s="103"/>
      <c r="B153" s="266" t="s">
        <v>229</v>
      </c>
      <c r="C153" s="267"/>
      <c r="D153" s="268" t="str">
        <f>IF(AND(LEN(SBcaseB1_3)&lt;&gt;0,COUNT(R148:R152)=4),SBcheckBB_3,(IF(LEN(SBcheckBA_3)&lt;&gt;0,SBcheckBA_3, SBcheckBB_3)))</f>
        <v/>
      </c>
      <c r="E153" s="268"/>
      <c r="F153" s="269"/>
      <c r="H153" s="79"/>
      <c r="I153" s="58"/>
      <c r="J153" s="7" t="s">
        <v>64</v>
      </c>
      <c r="K153" s="7"/>
      <c r="L153" s="79"/>
      <c r="M153" s="79"/>
      <c r="N153" s="79"/>
      <c r="O153" s="79"/>
      <c r="P153" s="79"/>
      <c r="Q153" s="79"/>
      <c r="R153" s="79"/>
      <c r="S153" s="79"/>
      <c r="T153" s="79"/>
    </row>
    <row r="154" spans="1:20" s="107" customFormat="1" ht="21" customHeight="1" x14ac:dyDescent="0.2">
      <c r="A154" s="110"/>
      <c r="B154" s="270" t="s">
        <v>354</v>
      </c>
      <c r="C154" s="271"/>
      <c r="D154" s="271"/>
      <c r="E154" s="271"/>
      <c r="F154" s="272"/>
      <c r="G154" s="2" t="str">
        <f>IF(LEN(B154)=0,"",IF(40-LEN(B154)&gt;0,"残り" &amp; 40-LEN(B154) &amp; "文字",IF(40-LEN(B154)=0,"","文字数がオーバーしています")))</f>
        <v>残り10文字</v>
      </c>
      <c r="H154" s="104"/>
      <c r="I154" s="105"/>
      <c r="J154" s="7" t="s">
        <v>81</v>
      </c>
      <c r="K154" s="104"/>
      <c r="L154" s="104"/>
      <c r="M154" s="106"/>
      <c r="N154" s="106"/>
      <c r="O154" s="106"/>
      <c r="P154" s="106"/>
      <c r="Q154" s="106"/>
      <c r="R154" s="106"/>
      <c r="S154" s="79"/>
      <c r="T154" s="106"/>
    </row>
    <row r="155" spans="1:20" s="107" customFormat="1" ht="65.150000000000006" customHeight="1" x14ac:dyDescent="0.2">
      <c r="A155" s="111"/>
      <c r="B155" s="273" t="s">
        <v>393</v>
      </c>
      <c r="C155" s="274"/>
      <c r="D155" s="274"/>
      <c r="E155" s="274"/>
      <c r="F155" s="275"/>
      <c r="G155" s="2" t="str">
        <f>IF(LEN(B155)=0,"",IF(256-LEN(B155)&gt;0,"残り" &amp; 256-LEN(B155) &amp; "文字",IF(256-LEN(B155)=0,"","文字数がオーバーしています")))</f>
        <v>残り3文字</v>
      </c>
      <c r="H155" s="104"/>
      <c r="I155" s="105"/>
      <c r="J155" s="7" t="s">
        <v>84</v>
      </c>
      <c r="K155" s="104"/>
      <c r="L155" s="104"/>
      <c r="M155" s="106"/>
      <c r="N155" s="106"/>
      <c r="O155" s="106"/>
      <c r="P155" s="106"/>
      <c r="Q155" s="106"/>
      <c r="R155" s="106"/>
      <c r="S155" s="79"/>
      <c r="T155" s="106"/>
    </row>
    <row r="156" spans="1:20" s="107" customFormat="1" ht="21" customHeight="1" x14ac:dyDescent="0.2">
      <c r="A156" s="111"/>
      <c r="B156" s="261" t="s">
        <v>355</v>
      </c>
      <c r="C156" s="262"/>
      <c r="D156" s="262"/>
      <c r="E156" s="262"/>
      <c r="F156" s="263"/>
      <c r="G156" s="2" t="str">
        <f>IF(LEN(B156)=0,"",IF(40-LEN(B156)&gt;0,"残り" &amp; 40-LEN(B156) &amp; "文字",IF(40-LEN(B156)=0,"","文字数がオーバーしています")))</f>
        <v>残り15文字</v>
      </c>
      <c r="H156" s="104"/>
      <c r="I156" s="105"/>
      <c r="J156" s="7" t="s">
        <v>82</v>
      </c>
      <c r="K156" s="104"/>
      <c r="L156" s="104"/>
      <c r="M156" s="106"/>
      <c r="N156" s="106"/>
      <c r="O156" s="106"/>
      <c r="P156" s="106"/>
      <c r="Q156" s="106"/>
      <c r="R156" s="106"/>
      <c r="S156" s="79"/>
      <c r="T156" s="106"/>
    </row>
    <row r="157" spans="1:20" s="107" customFormat="1" ht="65.150000000000006" customHeight="1" x14ac:dyDescent="0.2">
      <c r="A157" s="111"/>
      <c r="B157" s="276" t="s">
        <v>394</v>
      </c>
      <c r="C157" s="276"/>
      <c r="D157" s="276"/>
      <c r="E157" s="276"/>
      <c r="F157" s="277"/>
      <c r="G157" s="2" t="str">
        <f>IF(LEN(B157)=0,"",IF(256-LEN(B157)&gt;0,"残り" &amp; 256-LEN(B157) &amp; "文字",IF(256-LEN(B157)=0,"","文字数がオーバーしています")))</f>
        <v>残り66文字</v>
      </c>
      <c r="H157" s="104"/>
      <c r="I157" s="105"/>
      <c r="J157" s="7" t="s">
        <v>85</v>
      </c>
      <c r="K157" s="104"/>
      <c r="L157" s="104"/>
      <c r="M157" s="106"/>
      <c r="N157" s="106"/>
      <c r="O157" s="106"/>
      <c r="P157" s="106"/>
      <c r="Q157" s="106"/>
      <c r="R157" s="106"/>
      <c r="S157" s="79"/>
      <c r="T157" s="106"/>
    </row>
    <row r="158" spans="1:20" s="107" customFormat="1" ht="21" customHeight="1" x14ac:dyDescent="0.2">
      <c r="A158" s="111"/>
      <c r="B158" s="261" t="s">
        <v>395</v>
      </c>
      <c r="C158" s="262"/>
      <c r="D158" s="262"/>
      <c r="E158" s="262"/>
      <c r="F158" s="263"/>
      <c r="G158" s="2" t="str">
        <f>IF(LEN(B158)=0,"",IF(40-LEN(B158)&gt;0,"残り" &amp; 40-LEN(B158) &amp; "文字",IF(40-LEN(B158)=0,"","文字数がオーバーしています")))</f>
        <v>残り5文字</v>
      </c>
      <c r="H158" s="104"/>
      <c r="I158" s="105"/>
      <c r="J158" s="7" t="s">
        <v>83</v>
      </c>
      <c r="K158" s="104"/>
      <c r="L158" s="104"/>
      <c r="M158" s="106"/>
      <c r="N158" s="106"/>
      <c r="O158" s="106"/>
      <c r="P158" s="106"/>
      <c r="Q158" s="106"/>
      <c r="R158" s="106"/>
      <c r="S158" s="79"/>
      <c r="T158" s="106"/>
    </row>
    <row r="159" spans="1:20" s="107" customFormat="1" ht="65.150000000000006" customHeight="1" thickBot="1" x14ac:dyDescent="0.25">
      <c r="A159" s="108"/>
      <c r="B159" s="264" t="s">
        <v>396</v>
      </c>
      <c r="C159" s="264"/>
      <c r="D159" s="264"/>
      <c r="E159" s="264"/>
      <c r="F159" s="265"/>
      <c r="G159" s="2" t="str">
        <f>IF(LEN(B159)=0,"",IF(256-LEN(B159)&gt;0,"残り" &amp; 256-LEN(B159) &amp; "文字",IF(256-LEN(B159)=0,"","文字数がオーバーしています")))</f>
        <v>残り22文字</v>
      </c>
      <c r="H159" s="104"/>
      <c r="I159" s="105"/>
      <c r="J159" s="7" t="s">
        <v>86</v>
      </c>
      <c r="K159" s="104"/>
      <c r="L159" s="104"/>
      <c r="M159" s="106"/>
      <c r="N159" s="106"/>
      <c r="O159" s="106"/>
      <c r="P159" s="106"/>
      <c r="Q159" s="106"/>
      <c r="R159" s="106"/>
      <c r="S159" s="79"/>
      <c r="T159" s="106"/>
    </row>
    <row r="160" spans="1:20" ht="13.5" thickTop="1" x14ac:dyDescent="0.2">
      <c r="A160" s="95">
        <v>4</v>
      </c>
      <c r="B160" s="96" t="s">
        <v>186</v>
      </c>
      <c r="C160" s="284" t="str">
        <f>IF((MIN(I163:I165)=0),"標準項目の「あり」「なし」を選択してください","")</f>
        <v/>
      </c>
      <c r="D160" s="284"/>
      <c r="E160" s="284"/>
      <c r="F160" s="285"/>
      <c r="H160" s="79"/>
      <c r="I160" s="58"/>
      <c r="J160" s="7" t="s">
        <v>72</v>
      </c>
      <c r="K160" s="7"/>
      <c r="L160" s="79"/>
      <c r="M160" s="79"/>
      <c r="N160" s="79"/>
      <c r="O160" s="79"/>
      <c r="P160" s="79"/>
      <c r="Q160" s="79"/>
      <c r="R160" s="79"/>
      <c r="S160" s="79"/>
      <c r="T160" s="79"/>
    </row>
    <row r="161" spans="1:20" s="100" customFormat="1" ht="37.5" customHeight="1" x14ac:dyDescent="0.2">
      <c r="A161" s="97" t="s">
        <v>65</v>
      </c>
      <c r="B161" s="286" t="s">
        <v>230</v>
      </c>
      <c r="C161" s="287"/>
      <c r="D161" s="288" t="str">
        <f xml:space="preserve"> "評点（" &amp; REPT("○",COUNT(P163:P165)) &amp; REPT("●",COUNT(Q163:Q165)) &amp; "）"</f>
        <v>評点（○○○）</v>
      </c>
      <c r="E161" s="288"/>
      <c r="F161" s="119" t="str">
        <f>IF(COUNT(R163:R165)&gt;0,"・非該当" &amp; COUNT(R163:R165),"")</f>
        <v/>
      </c>
      <c r="G161" s="84"/>
      <c r="H161" s="98"/>
      <c r="I161" s="99" t="str">
        <f>IF(MIN(I163:I165)=0,"",IF(COUNT(P163:Q165)=0,"-",IF(COUNT(P163:Q165)=COUNT(P163:P165),"A",IF(COUNT(P163:P165)=0,"C","B"))))</f>
        <v>A</v>
      </c>
      <c r="J161" s="7" t="s">
        <v>59</v>
      </c>
      <c r="K161" s="99">
        <v>4</v>
      </c>
      <c r="L161" s="98">
        <v>16611</v>
      </c>
      <c r="M161" s="98"/>
      <c r="N161" s="98"/>
      <c r="O161" s="98"/>
      <c r="P161" s="98"/>
      <c r="Q161" s="98"/>
      <c r="R161" s="98"/>
      <c r="S161" s="79"/>
      <c r="T161" s="98"/>
    </row>
    <row r="162" spans="1:20" x14ac:dyDescent="0.2">
      <c r="A162" s="95"/>
      <c r="B162" s="113" t="s">
        <v>60</v>
      </c>
      <c r="C162" s="278" t="s">
        <v>61</v>
      </c>
      <c r="D162" s="279"/>
      <c r="E162" s="279"/>
      <c r="F162" s="280"/>
      <c r="H162" s="79"/>
      <c r="I162" s="58"/>
      <c r="J162" s="7" t="s">
        <v>62</v>
      </c>
      <c r="K162" s="7"/>
      <c r="L162" s="79"/>
      <c r="M162" s="79"/>
      <c r="N162" s="79"/>
      <c r="O162" s="79"/>
      <c r="P162" s="79"/>
      <c r="Q162" s="79"/>
      <c r="R162" s="79"/>
      <c r="S162" s="79"/>
      <c r="T162" s="79"/>
    </row>
    <row r="163" spans="1:20" ht="37.5" customHeight="1" x14ac:dyDescent="0.2">
      <c r="A163" s="95"/>
      <c r="B163" s="101"/>
      <c r="C163" s="281" t="s">
        <v>231</v>
      </c>
      <c r="D163" s="282"/>
      <c r="E163" s="283"/>
      <c r="F163" s="102"/>
      <c r="G163" s="84"/>
      <c r="H163" s="79"/>
      <c r="I163" s="58">
        <v>3</v>
      </c>
      <c r="J163" s="7" t="s">
        <v>63</v>
      </c>
      <c r="K163" s="7">
        <v>1</v>
      </c>
      <c r="L163" s="79">
        <v>57288</v>
      </c>
      <c r="M163" s="79"/>
      <c r="N163" s="79"/>
      <c r="O163" s="79"/>
      <c r="P163" s="79">
        <f>IF(I163=3,1,"")</f>
        <v>1</v>
      </c>
      <c r="Q163" s="79" t="str">
        <f>IF(I163=2,1,"")</f>
        <v/>
      </c>
      <c r="R163" s="79" t="str">
        <f>IF(I163=1,1,"")</f>
        <v/>
      </c>
      <c r="S163" s="79"/>
      <c r="T163" s="79"/>
    </row>
    <row r="164" spans="1:20" ht="37.5" customHeight="1" x14ac:dyDescent="0.2">
      <c r="A164" s="95"/>
      <c r="B164" s="101"/>
      <c r="C164" s="281" t="s">
        <v>232</v>
      </c>
      <c r="D164" s="282"/>
      <c r="E164" s="283"/>
      <c r="F164" s="102"/>
      <c r="G164" s="84"/>
      <c r="H164" s="79"/>
      <c r="I164" s="58">
        <v>3</v>
      </c>
      <c r="J164" s="7" t="s">
        <v>63</v>
      </c>
      <c r="K164" s="7">
        <v>2</v>
      </c>
      <c r="L164" s="79">
        <v>57289</v>
      </c>
      <c r="M164" s="79"/>
      <c r="N164" s="79"/>
      <c r="O164" s="79"/>
      <c r="P164" s="79">
        <f>IF(I164=3,1,"")</f>
        <v>1</v>
      </c>
      <c r="Q164" s="79" t="str">
        <f>IF(I164=2,1,"")</f>
        <v/>
      </c>
      <c r="R164" s="79" t="str">
        <f>IF(I164=1,1,"")</f>
        <v/>
      </c>
      <c r="S164" s="79"/>
      <c r="T164" s="79"/>
    </row>
    <row r="165" spans="1:20" ht="37.5" customHeight="1" thickBot="1" x14ac:dyDescent="0.25">
      <c r="A165" s="95"/>
      <c r="B165" s="101"/>
      <c r="C165" s="281" t="s">
        <v>233</v>
      </c>
      <c r="D165" s="282"/>
      <c r="E165" s="283"/>
      <c r="F165" s="102"/>
      <c r="G165" s="84"/>
      <c r="H165" s="79"/>
      <c r="I165" s="58">
        <v>3</v>
      </c>
      <c r="J165" s="7" t="s">
        <v>63</v>
      </c>
      <c r="K165" s="7">
        <v>3</v>
      </c>
      <c r="L165" s="79">
        <v>57290</v>
      </c>
      <c r="M165" s="79"/>
      <c r="N165" s="79"/>
      <c r="O165" s="79"/>
      <c r="P165" s="79">
        <f>IF(I165=3,1,"")</f>
        <v>1</v>
      </c>
      <c r="Q165" s="79" t="str">
        <f>IF(I165=2,1,"")</f>
        <v/>
      </c>
      <c r="R165" s="79" t="str">
        <f>IF(I165=1,1,"")</f>
        <v/>
      </c>
      <c r="S165" s="79"/>
      <c r="T165" s="79"/>
    </row>
    <row r="166" spans="1:20" ht="20.25" customHeight="1" x14ac:dyDescent="0.2">
      <c r="A166" s="103"/>
      <c r="B166" s="266" t="s">
        <v>234</v>
      </c>
      <c r="C166" s="267"/>
      <c r="D166" s="268" t="str">
        <f>IF(AND(LEN(SBcaseB1_4)&lt;&gt;0,COUNT(R162:R165)=3),SBcheckBB_4,(IF(LEN(SBcheckBA_4)&lt;&gt;0,SBcheckBA_4, SBcheckBB_4)))</f>
        <v/>
      </c>
      <c r="E166" s="268"/>
      <c r="F166" s="269"/>
      <c r="H166" s="79"/>
      <c r="I166" s="58"/>
      <c r="J166" s="7" t="s">
        <v>64</v>
      </c>
      <c r="K166" s="7"/>
      <c r="L166" s="79"/>
      <c r="M166" s="79"/>
      <c r="N166" s="79"/>
      <c r="O166" s="79"/>
      <c r="P166" s="79"/>
      <c r="Q166" s="79"/>
      <c r="R166" s="79"/>
      <c r="S166" s="79"/>
      <c r="T166" s="79"/>
    </row>
    <row r="167" spans="1:20" s="107" customFormat="1" ht="21" customHeight="1" x14ac:dyDescent="0.2">
      <c r="A167" s="110"/>
      <c r="B167" s="270" t="s">
        <v>397</v>
      </c>
      <c r="C167" s="271"/>
      <c r="D167" s="271"/>
      <c r="E167" s="271"/>
      <c r="F167" s="272"/>
      <c r="G167" s="2" t="str">
        <f>IF(LEN(B167)=0,"",IF(40-LEN(B167)&gt;0,"残り" &amp; 40-LEN(B167) &amp; "文字",IF(40-LEN(B167)=0,"","文字数がオーバーしています")))</f>
        <v>残り10文字</v>
      </c>
      <c r="H167" s="104"/>
      <c r="I167" s="105"/>
      <c r="J167" s="7" t="s">
        <v>81</v>
      </c>
      <c r="K167" s="104"/>
      <c r="L167" s="104"/>
      <c r="M167" s="106"/>
      <c r="N167" s="106"/>
      <c r="O167" s="106"/>
      <c r="P167" s="106"/>
      <c r="Q167" s="106"/>
      <c r="R167" s="106"/>
      <c r="S167" s="79"/>
      <c r="T167" s="106"/>
    </row>
    <row r="168" spans="1:20" s="107" customFormat="1" ht="65.150000000000006" customHeight="1" x14ac:dyDescent="0.2">
      <c r="A168" s="111"/>
      <c r="B168" s="273" t="s">
        <v>398</v>
      </c>
      <c r="C168" s="274"/>
      <c r="D168" s="274"/>
      <c r="E168" s="274"/>
      <c r="F168" s="275"/>
      <c r="G168" s="2" t="str">
        <f>IF(LEN(B168)=0,"",IF(256-LEN(B168)&gt;0,"残り" &amp; 256-LEN(B168) &amp; "文字",IF(256-LEN(B168)=0,"","文字数がオーバーしています")))</f>
        <v>残り38文字</v>
      </c>
      <c r="H168" s="104"/>
      <c r="I168" s="105"/>
      <c r="J168" s="7" t="s">
        <v>84</v>
      </c>
      <c r="K168" s="104"/>
      <c r="L168" s="104"/>
      <c r="M168" s="106"/>
      <c r="N168" s="106"/>
      <c r="O168" s="106"/>
      <c r="P168" s="106"/>
      <c r="Q168" s="106"/>
      <c r="R168" s="106"/>
      <c r="S168" s="79"/>
      <c r="T168" s="106"/>
    </row>
    <row r="169" spans="1:20" s="107" customFormat="1" ht="21" customHeight="1" x14ac:dyDescent="0.2">
      <c r="A169" s="111"/>
      <c r="B169" s="261" t="s">
        <v>399</v>
      </c>
      <c r="C169" s="262"/>
      <c r="D169" s="262"/>
      <c r="E169" s="262"/>
      <c r="F169" s="263"/>
      <c r="G169" s="2" t="str">
        <f>IF(LEN(B169)=0,"",IF(40-LEN(B169)&gt;0,"残り" &amp; 40-LEN(B169) &amp; "文字",IF(40-LEN(B169)=0,"","文字数がオーバーしています")))</f>
        <v>残り7文字</v>
      </c>
      <c r="H169" s="104"/>
      <c r="I169" s="105"/>
      <c r="J169" s="7" t="s">
        <v>82</v>
      </c>
      <c r="K169" s="104"/>
      <c r="L169" s="104"/>
      <c r="M169" s="106"/>
      <c r="N169" s="106"/>
      <c r="O169" s="106"/>
      <c r="P169" s="106"/>
      <c r="Q169" s="106"/>
      <c r="R169" s="106"/>
      <c r="S169" s="79"/>
      <c r="T169" s="106"/>
    </row>
    <row r="170" spans="1:20" s="107" customFormat="1" ht="65.150000000000006" customHeight="1" x14ac:dyDescent="0.2">
      <c r="A170" s="111"/>
      <c r="B170" s="276" t="s">
        <v>401</v>
      </c>
      <c r="C170" s="276"/>
      <c r="D170" s="276"/>
      <c r="E170" s="276"/>
      <c r="F170" s="277"/>
      <c r="G170" s="2" t="str">
        <f>IF(LEN(B170)=0,"",IF(256-LEN(B170)&gt;0,"残り" &amp; 256-LEN(B170) &amp; "文字",IF(256-LEN(B170)=0,"","文字数がオーバーしています")))</f>
        <v>残り16文字</v>
      </c>
      <c r="H170" s="104"/>
      <c r="I170" s="105"/>
      <c r="J170" s="7" t="s">
        <v>85</v>
      </c>
      <c r="K170" s="104"/>
      <c r="L170" s="104"/>
      <c r="M170" s="106"/>
      <c r="N170" s="106"/>
      <c r="O170" s="106"/>
      <c r="P170" s="106"/>
      <c r="Q170" s="106"/>
      <c r="R170" s="106"/>
      <c r="S170" s="79"/>
      <c r="T170" s="106"/>
    </row>
    <row r="171" spans="1:20" s="107" customFormat="1" ht="21" customHeight="1" x14ac:dyDescent="0.2">
      <c r="A171" s="111"/>
      <c r="B171" s="261" t="s">
        <v>356</v>
      </c>
      <c r="C171" s="262"/>
      <c r="D171" s="262"/>
      <c r="E171" s="262"/>
      <c r="F171" s="263"/>
      <c r="G171" s="2" t="str">
        <f>IF(LEN(B171)=0,"",IF(40-LEN(B171)&gt;0,"残り" &amp; 40-LEN(B171) &amp; "文字",IF(40-LEN(B171)=0,"","文字数がオーバーしています")))</f>
        <v>残り15文字</v>
      </c>
      <c r="H171" s="104"/>
      <c r="I171" s="105"/>
      <c r="J171" s="7" t="s">
        <v>83</v>
      </c>
      <c r="K171" s="104"/>
      <c r="L171" s="104"/>
      <c r="M171" s="106"/>
      <c r="N171" s="106"/>
      <c r="O171" s="106"/>
      <c r="P171" s="106"/>
      <c r="Q171" s="106"/>
      <c r="R171" s="106"/>
      <c r="S171" s="79"/>
      <c r="T171" s="106"/>
    </row>
    <row r="172" spans="1:20" s="107" customFormat="1" ht="65.150000000000006" customHeight="1" thickBot="1" x14ac:dyDescent="0.25">
      <c r="A172" s="108"/>
      <c r="B172" s="264" t="s">
        <v>402</v>
      </c>
      <c r="C172" s="264"/>
      <c r="D172" s="264"/>
      <c r="E172" s="264"/>
      <c r="F172" s="265"/>
      <c r="G172" s="2" t="str">
        <f>IF(LEN(B172)=0,"",IF(256-LEN(B172)&gt;0,"残り" &amp; 256-LEN(B172) &amp; "文字",IF(256-LEN(B172)=0,"","文字数がオーバーしています")))</f>
        <v>残り36文字</v>
      </c>
      <c r="H172" s="104"/>
      <c r="I172" s="105"/>
      <c r="J172" s="7" t="s">
        <v>86</v>
      </c>
      <c r="K172" s="104"/>
      <c r="L172" s="104"/>
      <c r="M172" s="106"/>
      <c r="N172" s="106"/>
      <c r="O172" s="106"/>
      <c r="P172" s="106"/>
      <c r="Q172" s="106"/>
      <c r="R172" s="106"/>
      <c r="S172" s="79"/>
      <c r="T172" s="106"/>
    </row>
    <row r="173" spans="1:20" ht="13.5" thickTop="1" x14ac:dyDescent="0.2">
      <c r="A173" s="95">
        <v>5</v>
      </c>
      <c r="B173" s="96" t="s">
        <v>236</v>
      </c>
      <c r="C173" s="284" t="str">
        <f>IF((MIN(I176:I179)=0),"標準項目の「あり」「なし」を選択してください","")</f>
        <v/>
      </c>
      <c r="D173" s="284"/>
      <c r="E173" s="284"/>
      <c r="F173" s="285"/>
      <c r="H173" s="79"/>
      <c r="I173" s="58"/>
      <c r="J173" s="7" t="s">
        <v>72</v>
      </c>
      <c r="K173" s="7"/>
      <c r="L173" s="79"/>
      <c r="M173" s="79"/>
      <c r="N173" s="79"/>
      <c r="O173" s="79"/>
      <c r="P173" s="79"/>
      <c r="Q173" s="79"/>
      <c r="R173" s="79"/>
      <c r="S173" s="79"/>
      <c r="T173" s="79"/>
    </row>
    <row r="174" spans="1:20" s="100" customFormat="1" ht="37.5" customHeight="1" x14ac:dyDescent="0.2">
      <c r="A174" s="97" t="s">
        <v>65</v>
      </c>
      <c r="B174" s="286" t="s">
        <v>235</v>
      </c>
      <c r="C174" s="287"/>
      <c r="D174" s="288" t="str">
        <f xml:space="preserve"> "評点（" &amp; REPT("○",COUNT(P176:P179)) &amp; REPT("●",COUNT(Q176:Q179)) &amp; "）"</f>
        <v>評点（○○○○）</v>
      </c>
      <c r="E174" s="288"/>
      <c r="F174" s="119" t="str">
        <f>IF(COUNT(R176:R179)&gt;0,"・非該当" &amp; COUNT(R176:R179),"")</f>
        <v/>
      </c>
      <c r="G174" s="84"/>
      <c r="H174" s="98"/>
      <c r="I174" s="99" t="str">
        <f>IF(MIN(I176:I179)=0,"",IF(COUNT(P176:Q179)=0,"-",IF(COUNT(P176:Q179)=COUNT(P176:P179),"A",IF(COUNT(P176:P179)=0,"C","B"))))</f>
        <v>A</v>
      </c>
      <c r="J174" s="7" t="s">
        <v>59</v>
      </c>
      <c r="K174" s="99">
        <v>5</v>
      </c>
      <c r="L174" s="98">
        <v>16612</v>
      </c>
      <c r="M174" s="98"/>
      <c r="N174" s="98"/>
      <c r="O174" s="98"/>
      <c r="P174" s="98"/>
      <c r="Q174" s="98"/>
      <c r="R174" s="98"/>
      <c r="S174" s="79"/>
      <c r="T174" s="98"/>
    </row>
    <row r="175" spans="1:20" x14ac:dyDescent="0.2">
      <c r="A175" s="95"/>
      <c r="B175" s="113" t="s">
        <v>60</v>
      </c>
      <c r="C175" s="278" t="s">
        <v>61</v>
      </c>
      <c r="D175" s="279"/>
      <c r="E175" s="279"/>
      <c r="F175" s="280"/>
      <c r="H175" s="79"/>
      <c r="I175" s="58"/>
      <c r="J175" s="7" t="s">
        <v>62</v>
      </c>
      <c r="K175" s="7"/>
      <c r="L175" s="79"/>
      <c r="M175" s="79"/>
      <c r="N175" s="79"/>
      <c r="O175" s="79"/>
      <c r="P175" s="79"/>
      <c r="Q175" s="79"/>
      <c r="R175" s="79"/>
      <c r="S175" s="79"/>
      <c r="T175" s="79"/>
    </row>
    <row r="176" spans="1:20" ht="37.5" customHeight="1" x14ac:dyDescent="0.2">
      <c r="A176" s="95"/>
      <c r="B176" s="101"/>
      <c r="C176" s="281" t="s">
        <v>237</v>
      </c>
      <c r="D176" s="282"/>
      <c r="E176" s="283"/>
      <c r="F176" s="102"/>
      <c r="G176" s="84"/>
      <c r="H176" s="79"/>
      <c r="I176" s="58">
        <v>3</v>
      </c>
      <c r="J176" s="7" t="s">
        <v>63</v>
      </c>
      <c r="K176" s="7">
        <v>1</v>
      </c>
      <c r="L176" s="79">
        <v>57291</v>
      </c>
      <c r="M176" s="79"/>
      <c r="N176" s="79"/>
      <c r="O176" s="79"/>
      <c r="P176" s="79">
        <f>IF(I176=3,1,"")</f>
        <v>1</v>
      </c>
      <c r="Q176" s="79" t="str">
        <f>IF(I176=2,1,"")</f>
        <v/>
      </c>
      <c r="R176" s="79" t="str">
        <f>IF(I176=1,1,"")</f>
        <v/>
      </c>
      <c r="S176" s="79"/>
      <c r="T176" s="79"/>
    </row>
    <row r="177" spans="1:20" ht="37.5" customHeight="1" x14ac:dyDescent="0.2">
      <c r="A177" s="95"/>
      <c r="B177" s="101"/>
      <c r="C177" s="281" t="s">
        <v>238</v>
      </c>
      <c r="D177" s="282"/>
      <c r="E177" s="283"/>
      <c r="F177" s="102"/>
      <c r="G177" s="84"/>
      <c r="H177" s="79"/>
      <c r="I177" s="58">
        <v>3</v>
      </c>
      <c r="J177" s="7" t="s">
        <v>63</v>
      </c>
      <c r="K177" s="7">
        <v>2</v>
      </c>
      <c r="L177" s="79">
        <v>57292</v>
      </c>
      <c r="M177" s="79"/>
      <c r="N177" s="79"/>
      <c r="O177" s="79"/>
      <c r="P177" s="79">
        <f>IF(I177=3,1,"")</f>
        <v>1</v>
      </c>
      <c r="Q177" s="79" t="str">
        <f>IF(I177=2,1,"")</f>
        <v/>
      </c>
      <c r="R177" s="79" t="str">
        <f>IF(I177=1,1,"")</f>
        <v/>
      </c>
      <c r="S177" s="79"/>
      <c r="T177" s="79"/>
    </row>
    <row r="178" spans="1:20" ht="37.5" customHeight="1" x14ac:dyDescent="0.2">
      <c r="A178" s="95"/>
      <c r="B178" s="101"/>
      <c r="C178" s="281" t="s">
        <v>239</v>
      </c>
      <c r="D178" s="282"/>
      <c r="E178" s="283"/>
      <c r="F178" s="102"/>
      <c r="G178" s="84"/>
      <c r="H178" s="79"/>
      <c r="I178" s="58">
        <v>3</v>
      </c>
      <c r="J178" s="7" t="s">
        <v>63</v>
      </c>
      <c r="K178" s="7">
        <v>3</v>
      </c>
      <c r="L178" s="79">
        <v>57293</v>
      </c>
      <c r="M178" s="79"/>
      <c r="N178" s="79"/>
      <c r="O178" s="79"/>
      <c r="P178" s="79">
        <f>IF(I178=3,1,"")</f>
        <v>1</v>
      </c>
      <c r="Q178" s="79" t="str">
        <f>IF(I178=2,1,"")</f>
        <v/>
      </c>
      <c r="R178" s="79" t="str">
        <f>IF(I178=1,1,"")</f>
        <v/>
      </c>
      <c r="S178" s="79"/>
      <c r="T178" s="79"/>
    </row>
    <row r="179" spans="1:20" ht="37.5" customHeight="1" thickBot="1" x14ac:dyDescent="0.25">
      <c r="A179" s="95"/>
      <c r="B179" s="101"/>
      <c r="C179" s="281" t="s">
        <v>240</v>
      </c>
      <c r="D179" s="282"/>
      <c r="E179" s="283"/>
      <c r="F179" s="102"/>
      <c r="G179" s="84"/>
      <c r="H179" s="79"/>
      <c r="I179" s="58">
        <v>3</v>
      </c>
      <c r="J179" s="7" t="s">
        <v>63</v>
      </c>
      <c r="K179" s="7">
        <v>4</v>
      </c>
      <c r="L179" s="79">
        <v>57294</v>
      </c>
      <c r="M179" s="79"/>
      <c r="N179" s="79"/>
      <c r="O179" s="79"/>
      <c r="P179" s="79">
        <f>IF(I179=3,1,"")</f>
        <v>1</v>
      </c>
      <c r="Q179" s="79" t="str">
        <f>IF(I179=2,1,"")</f>
        <v/>
      </c>
      <c r="R179" s="79" t="str">
        <f>IF(I179=1,1,"")</f>
        <v/>
      </c>
      <c r="S179" s="79"/>
      <c r="T179" s="79"/>
    </row>
    <row r="180" spans="1:20" ht="20.25" customHeight="1" x14ac:dyDescent="0.2">
      <c r="A180" s="103"/>
      <c r="B180" s="266" t="s">
        <v>241</v>
      </c>
      <c r="C180" s="267"/>
      <c r="D180" s="268" t="str">
        <f>IF(AND(LEN(SBcaseB1_5)&lt;&gt;0,COUNT(R175:R179)=4),SBcheckBB_5,(IF(LEN(SBcheckBA_5)&lt;&gt;0,SBcheckBA_5, SBcheckBB_5)))</f>
        <v/>
      </c>
      <c r="E180" s="268"/>
      <c r="F180" s="269"/>
      <c r="H180" s="79"/>
      <c r="I180" s="58"/>
      <c r="J180" s="7" t="s">
        <v>64</v>
      </c>
      <c r="K180" s="7"/>
      <c r="L180" s="79"/>
      <c r="M180" s="79"/>
      <c r="N180" s="79"/>
      <c r="O180" s="79"/>
      <c r="P180" s="79"/>
      <c r="Q180" s="79"/>
      <c r="R180" s="79"/>
      <c r="S180" s="79"/>
      <c r="T180" s="79"/>
    </row>
    <row r="181" spans="1:20" s="107" customFormat="1" ht="21" customHeight="1" x14ac:dyDescent="0.2">
      <c r="A181" s="110"/>
      <c r="B181" s="270" t="s">
        <v>403</v>
      </c>
      <c r="C181" s="271"/>
      <c r="D181" s="271"/>
      <c r="E181" s="271"/>
      <c r="F181" s="272"/>
      <c r="G181" s="2" t="str">
        <f>IF(LEN(B181)=0,"",IF(40-LEN(B181)&gt;0,"残り" &amp; 40-LEN(B181) &amp; "文字",IF(40-LEN(B181)=0,"","文字数がオーバーしています")))</f>
        <v>残り10文字</v>
      </c>
      <c r="H181" s="104"/>
      <c r="I181" s="105"/>
      <c r="J181" s="7" t="s">
        <v>81</v>
      </c>
      <c r="K181" s="104"/>
      <c r="L181" s="104"/>
      <c r="M181" s="106"/>
      <c r="N181" s="106"/>
      <c r="O181" s="106"/>
      <c r="P181" s="106"/>
      <c r="Q181" s="106"/>
      <c r="R181" s="106"/>
      <c r="S181" s="79"/>
      <c r="T181" s="106"/>
    </row>
    <row r="182" spans="1:20" s="107" customFormat="1" ht="65.150000000000006" customHeight="1" x14ac:dyDescent="0.2">
      <c r="A182" s="111"/>
      <c r="B182" s="273" t="s">
        <v>404</v>
      </c>
      <c r="C182" s="274"/>
      <c r="D182" s="274"/>
      <c r="E182" s="274"/>
      <c r="F182" s="275"/>
      <c r="G182" s="2" t="str">
        <f>IF(LEN(B182)=0,"",IF(256-LEN(B182)&gt;0,"残り" &amp; 256-LEN(B182) &amp; "文字",IF(256-LEN(B182)=0,"","文字数がオーバーしています")))</f>
        <v>残り28文字</v>
      </c>
      <c r="H182" s="104"/>
      <c r="I182" s="105"/>
      <c r="J182" s="7" t="s">
        <v>84</v>
      </c>
      <c r="K182" s="104"/>
      <c r="L182" s="104"/>
      <c r="M182" s="106"/>
      <c r="N182" s="106"/>
      <c r="O182" s="106"/>
      <c r="P182" s="106"/>
      <c r="Q182" s="106"/>
      <c r="R182" s="106"/>
      <c r="S182" s="79"/>
      <c r="T182" s="106"/>
    </row>
    <row r="183" spans="1:20" s="107" customFormat="1" ht="21" customHeight="1" x14ac:dyDescent="0.2">
      <c r="A183" s="111"/>
      <c r="B183" s="261" t="s">
        <v>405</v>
      </c>
      <c r="C183" s="262"/>
      <c r="D183" s="262"/>
      <c r="E183" s="262"/>
      <c r="F183" s="263"/>
      <c r="G183" s="2" t="str">
        <f>IF(LEN(B183)=0,"",IF(40-LEN(B183)&gt;0,"残り" &amp; 40-LEN(B183) &amp; "文字",IF(40-LEN(B183)=0,"","文字数がオーバーしています")))</f>
        <v>残り7文字</v>
      </c>
      <c r="H183" s="104"/>
      <c r="I183" s="105"/>
      <c r="J183" s="7" t="s">
        <v>82</v>
      </c>
      <c r="K183" s="104"/>
      <c r="L183" s="104"/>
      <c r="M183" s="106"/>
      <c r="N183" s="106"/>
      <c r="O183" s="106"/>
      <c r="P183" s="106"/>
      <c r="Q183" s="106"/>
      <c r="R183" s="106"/>
      <c r="S183" s="79"/>
      <c r="T183" s="106"/>
    </row>
    <row r="184" spans="1:20" s="107" customFormat="1" ht="65.150000000000006" customHeight="1" x14ac:dyDescent="0.2">
      <c r="A184" s="111"/>
      <c r="B184" s="276" t="s">
        <v>406</v>
      </c>
      <c r="C184" s="276"/>
      <c r="D184" s="276"/>
      <c r="E184" s="276"/>
      <c r="F184" s="277"/>
      <c r="G184" s="2" t="str">
        <f>IF(LEN(B184)=0,"",IF(256-LEN(B184)&gt;0,"残り" &amp; 256-LEN(B184) &amp; "文字",IF(256-LEN(B184)=0,"","文字数がオーバーしています")))</f>
        <v>残り54文字</v>
      </c>
      <c r="H184" s="104"/>
      <c r="I184" s="105"/>
      <c r="J184" s="7" t="s">
        <v>85</v>
      </c>
      <c r="K184" s="104"/>
      <c r="L184" s="104"/>
      <c r="M184" s="106"/>
      <c r="N184" s="106"/>
      <c r="O184" s="106"/>
      <c r="P184" s="106"/>
      <c r="Q184" s="106"/>
      <c r="R184" s="106"/>
      <c r="S184" s="79"/>
      <c r="T184" s="106"/>
    </row>
    <row r="185" spans="1:20" s="107" customFormat="1" ht="21" customHeight="1" x14ac:dyDescent="0.2">
      <c r="A185" s="111"/>
      <c r="B185" s="261" t="s">
        <v>408</v>
      </c>
      <c r="C185" s="262"/>
      <c r="D185" s="262"/>
      <c r="E185" s="262"/>
      <c r="F185" s="263"/>
      <c r="G185" s="2" t="str">
        <f>IF(LEN(B185)=0,"",IF(40-LEN(B185)&gt;0,"残り" &amp; 40-LEN(B185) &amp; "文字",IF(40-LEN(B185)=0,"","文字数がオーバーしています")))</f>
        <v>残り3文字</v>
      </c>
      <c r="H185" s="104"/>
      <c r="I185" s="105"/>
      <c r="J185" s="7" t="s">
        <v>83</v>
      </c>
      <c r="K185" s="104"/>
      <c r="L185" s="104"/>
      <c r="M185" s="106"/>
      <c r="N185" s="106"/>
      <c r="O185" s="106"/>
      <c r="P185" s="106"/>
      <c r="Q185" s="106"/>
      <c r="R185" s="106"/>
      <c r="S185" s="79"/>
      <c r="T185" s="106"/>
    </row>
    <row r="186" spans="1:20" s="107" customFormat="1" ht="65.150000000000006" customHeight="1" thickBot="1" x14ac:dyDescent="0.25">
      <c r="A186" s="108"/>
      <c r="B186" s="264" t="s">
        <v>407</v>
      </c>
      <c r="C186" s="264"/>
      <c r="D186" s="264"/>
      <c r="E186" s="264"/>
      <c r="F186" s="265"/>
      <c r="G186" s="2" t="str">
        <f>IF(LEN(B186)=0,"",IF(256-LEN(B186)&gt;0,"残り" &amp; 256-LEN(B186) &amp; "文字",IF(256-LEN(B186)=0,"","文字数がオーバーしています")))</f>
        <v>残り59文字</v>
      </c>
      <c r="H186" s="104"/>
      <c r="I186" s="105"/>
      <c r="J186" s="7" t="s">
        <v>86</v>
      </c>
      <c r="K186" s="104"/>
      <c r="L186" s="104"/>
      <c r="M186" s="106"/>
      <c r="N186" s="106"/>
      <c r="O186" s="106"/>
      <c r="P186" s="106"/>
      <c r="Q186" s="106"/>
      <c r="R186" s="106"/>
      <c r="S186" s="79"/>
      <c r="T186" s="106"/>
    </row>
    <row r="187" spans="1:20" ht="13.5" thickTop="1" x14ac:dyDescent="0.2">
      <c r="A187" s="95">
        <v>6</v>
      </c>
      <c r="B187" s="96" t="s">
        <v>243</v>
      </c>
      <c r="C187" s="284" t="str">
        <f>IF((MIN(I190:I194)=0),"標準項目の「あり」「なし」を選択してください","")</f>
        <v/>
      </c>
      <c r="D187" s="284"/>
      <c r="E187" s="284"/>
      <c r="F187" s="285"/>
      <c r="H187" s="79"/>
      <c r="I187" s="58"/>
      <c r="J187" s="7" t="s">
        <v>72</v>
      </c>
      <c r="K187" s="7"/>
      <c r="L187" s="79"/>
      <c r="M187" s="79"/>
      <c r="N187" s="79"/>
      <c r="O187" s="79"/>
      <c r="P187" s="79"/>
      <c r="Q187" s="79"/>
      <c r="R187" s="79"/>
      <c r="S187" s="79"/>
      <c r="T187" s="79"/>
    </row>
    <row r="188" spans="1:20" s="100" customFormat="1" ht="37.5" customHeight="1" x14ac:dyDescent="0.2">
      <c r="A188" s="97" t="s">
        <v>65</v>
      </c>
      <c r="B188" s="286" t="s">
        <v>242</v>
      </c>
      <c r="C188" s="287"/>
      <c r="D188" s="288" t="str">
        <f xml:space="preserve"> "評点（" &amp; REPT("○",COUNT(P190:P194)) &amp; REPT("●",COUNT(Q190:Q194)) &amp; "）"</f>
        <v>評点（○○○○○）</v>
      </c>
      <c r="E188" s="288"/>
      <c r="F188" s="119" t="str">
        <f>IF(COUNT(R190:R194)&gt;0,"・非該当" &amp; COUNT(R190:R194),"")</f>
        <v/>
      </c>
      <c r="G188" s="84"/>
      <c r="H188" s="98"/>
      <c r="I188" s="99" t="str">
        <f>IF(MIN(I190:I194)=0,"",IF(COUNT(P190:Q194)=0,"-",IF(COUNT(P190:Q194)=COUNT(P190:P194),"A",IF(COUNT(P190:P194)=0,"C","B"))))</f>
        <v>A</v>
      </c>
      <c r="J188" s="7" t="s">
        <v>59</v>
      </c>
      <c r="K188" s="99">
        <v>6</v>
      </c>
      <c r="L188" s="98">
        <v>16613</v>
      </c>
      <c r="M188" s="98"/>
      <c r="N188" s="98"/>
      <c r="O188" s="98"/>
      <c r="P188" s="98"/>
      <c r="Q188" s="98"/>
      <c r="R188" s="98"/>
      <c r="S188" s="79"/>
      <c r="T188" s="98"/>
    </row>
    <row r="189" spans="1:20" x14ac:dyDescent="0.2">
      <c r="A189" s="95"/>
      <c r="B189" s="113" t="s">
        <v>60</v>
      </c>
      <c r="C189" s="278" t="s">
        <v>61</v>
      </c>
      <c r="D189" s="279"/>
      <c r="E189" s="279"/>
      <c r="F189" s="280"/>
      <c r="H189" s="79"/>
      <c r="I189" s="58"/>
      <c r="J189" s="7" t="s">
        <v>62</v>
      </c>
      <c r="K189" s="7"/>
      <c r="L189" s="79"/>
      <c r="M189" s="79"/>
      <c r="N189" s="79"/>
      <c r="O189" s="79"/>
      <c r="P189" s="79"/>
      <c r="Q189" s="79"/>
      <c r="R189" s="79"/>
      <c r="S189" s="79"/>
      <c r="T189" s="79"/>
    </row>
    <row r="190" spans="1:20" ht="37.5" customHeight="1" x14ac:dyDescent="0.2">
      <c r="A190" s="95"/>
      <c r="B190" s="101"/>
      <c r="C190" s="281" t="s">
        <v>244</v>
      </c>
      <c r="D190" s="282"/>
      <c r="E190" s="283"/>
      <c r="F190" s="102"/>
      <c r="G190" s="84"/>
      <c r="H190" s="79"/>
      <c r="I190" s="58">
        <v>3</v>
      </c>
      <c r="J190" s="7" t="s">
        <v>63</v>
      </c>
      <c r="K190" s="7">
        <v>1</v>
      </c>
      <c r="L190" s="79">
        <v>57295</v>
      </c>
      <c r="M190" s="79"/>
      <c r="N190" s="79"/>
      <c r="O190" s="79"/>
      <c r="P190" s="79">
        <f>IF(I190=3,1,"")</f>
        <v>1</v>
      </c>
      <c r="Q190" s="79" t="str">
        <f>IF(I190=2,1,"")</f>
        <v/>
      </c>
      <c r="R190" s="79" t="str">
        <f>IF(I190=1,1,"")</f>
        <v/>
      </c>
      <c r="S190" s="79"/>
      <c r="T190" s="79"/>
    </row>
    <row r="191" spans="1:20" ht="37.5" customHeight="1" x14ac:dyDescent="0.2">
      <c r="A191" s="95"/>
      <c r="B191" s="101"/>
      <c r="C191" s="281" t="s">
        <v>245</v>
      </c>
      <c r="D191" s="282"/>
      <c r="E191" s="283"/>
      <c r="F191" s="102"/>
      <c r="G191" s="84"/>
      <c r="H191" s="79"/>
      <c r="I191" s="58">
        <v>3</v>
      </c>
      <c r="J191" s="7" t="s">
        <v>63</v>
      </c>
      <c r="K191" s="7">
        <v>2</v>
      </c>
      <c r="L191" s="79">
        <v>57296</v>
      </c>
      <c r="M191" s="79"/>
      <c r="N191" s="79"/>
      <c r="O191" s="79"/>
      <c r="P191" s="79">
        <f>IF(I191=3,1,"")</f>
        <v>1</v>
      </c>
      <c r="Q191" s="79" t="str">
        <f>IF(I191=2,1,"")</f>
        <v/>
      </c>
      <c r="R191" s="79" t="str">
        <f>IF(I191=1,1,"")</f>
        <v/>
      </c>
      <c r="S191" s="79"/>
      <c r="T191" s="79"/>
    </row>
    <row r="192" spans="1:20" ht="37.5" customHeight="1" x14ac:dyDescent="0.2">
      <c r="A192" s="95"/>
      <c r="B192" s="101"/>
      <c r="C192" s="281" t="s">
        <v>246</v>
      </c>
      <c r="D192" s="282"/>
      <c r="E192" s="283"/>
      <c r="F192" s="102"/>
      <c r="G192" s="84"/>
      <c r="H192" s="79"/>
      <c r="I192" s="58">
        <v>3</v>
      </c>
      <c r="J192" s="7" t="s">
        <v>63</v>
      </c>
      <c r="K192" s="7">
        <v>3</v>
      </c>
      <c r="L192" s="79">
        <v>57297</v>
      </c>
      <c r="M192" s="79"/>
      <c r="N192" s="79"/>
      <c r="O192" s="79"/>
      <c r="P192" s="79">
        <f>IF(I192=3,1,"")</f>
        <v>1</v>
      </c>
      <c r="Q192" s="79" t="str">
        <f>IF(I192=2,1,"")</f>
        <v/>
      </c>
      <c r="R192" s="79" t="str">
        <f>IF(I192=1,1,"")</f>
        <v/>
      </c>
      <c r="S192" s="79"/>
      <c r="T192" s="79"/>
    </row>
    <row r="193" spans="1:20" ht="37.5" customHeight="1" x14ac:dyDescent="0.2">
      <c r="A193" s="95"/>
      <c r="B193" s="101"/>
      <c r="C193" s="281" t="s">
        <v>247</v>
      </c>
      <c r="D193" s="282"/>
      <c r="E193" s="283"/>
      <c r="F193" s="102"/>
      <c r="G193" s="84"/>
      <c r="H193" s="79"/>
      <c r="I193" s="58">
        <v>3</v>
      </c>
      <c r="J193" s="7" t="s">
        <v>63</v>
      </c>
      <c r="K193" s="7">
        <v>4</v>
      </c>
      <c r="L193" s="79">
        <v>57298</v>
      </c>
      <c r="M193" s="79"/>
      <c r="N193" s="79"/>
      <c r="O193" s="79"/>
      <c r="P193" s="79">
        <f>IF(I193=3,1,"")</f>
        <v>1</v>
      </c>
      <c r="Q193" s="79" t="str">
        <f>IF(I193=2,1,"")</f>
        <v/>
      </c>
      <c r="R193" s="79" t="str">
        <f>IF(I193=1,1,"")</f>
        <v/>
      </c>
      <c r="S193" s="79"/>
      <c r="T193" s="79"/>
    </row>
    <row r="194" spans="1:20" ht="37.5" customHeight="1" thickBot="1" x14ac:dyDescent="0.25">
      <c r="A194" s="95"/>
      <c r="B194" s="101"/>
      <c r="C194" s="281" t="s">
        <v>248</v>
      </c>
      <c r="D194" s="282"/>
      <c r="E194" s="283"/>
      <c r="F194" s="102"/>
      <c r="G194" s="84"/>
      <c r="H194" s="79"/>
      <c r="I194" s="58">
        <v>3</v>
      </c>
      <c r="J194" s="7" t="s">
        <v>63</v>
      </c>
      <c r="K194" s="7">
        <v>5</v>
      </c>
      <c r="L194" s="79">
        <v>57299</v>
      </c>
      <c r="M194" s="79"/>
      <c r="N194" s="79"/>
      <c r="O194" s="79"/>
      <c r="P194" s="79">
        <f>IF(I194=3,1,"")</f>
        <v>1</v>
      </c>
      <c r="Q194" s="79" t="str">
        <f>IF(I194=2,1,"")</f>
        <v/>
      </c>
      <c r="R194" s="79" t="str">
        <f>IF(I194=1,1,"")</f>
        <v/>
      </c>
      <c r="S194" s="79"/>
      <c r="T194" s="79"/>
    </row>
    <row r="195" spans="1:20" ht="20.25" customHeight="1" x14ac:dyDescent="0.2">
      <c r="A195" s="103"/>
      <c r="B195" s="266" t="s">
        <v>249</v>
      </c>
      <c r="C195" s="267"/>
      <c r="D195" s="268" t="str">
        <f>IF(AND(LEN(SBcaseB1_6)&lt;&gt;0,COUNT(R189:R194)=5),SBcheckBB_6,(IF(LEN(SBcheckBA_6)&lt;&gt;0,SBcheckBA_6, SBcheckBB_6)))</f>
        <v/>
      </c>
      <c r="E195" s="268"/>
      <c r="F195" s="269"/>
      <c r="H195" s="79"/>
      <c r="I195" s="58"/>
      <c r="J195" s="7" t="s">
        <v>64</v>
      </c>
      <c r="K195" s="7"/>
      <c r="L195" s="79"/>
      <c r="M195" s="79"/>
      <c r="N195" s="79"/>
      <c r="O195" s="79"/>
      <c r="P195" s="79"/>
      <c r="Q195" s="79"/>
      <c r="R195" s="79"/>
      <c r="S195" s="79"/>
      <c r="T195" s="79"/>
    </row>
    <row r="196" spans="1:20" s="107" customFormat="1" ht="21" customHeight="1" x14ac:dyDescent="0.2">
      <c r="A196" s="110"/>
      <c r="B196" s="270" t="s">
        <v>357</v>
      </c>
      <c r="C196" s="271"/>
      <c r="D196" s="271"/>
      <c r="E196" s="271"/>
      <c r="F196" s="272"/>
      <c r="G196" s="2" t="str">
        <f>IF(LEN(B196)=0,"",IF(40-LEN(B196)&gt;0,"残り" &amp; 40-LEN(B196) &amp; "文字",IF(40-LEN(B196)=0,"","文字数がオーバーしています")))</f>
        <v>残り8文字</v>
      </c>
      <c r="H196" s="104"/>
      <c r="I196" s="105"/>
      <c r="J196" s="7" t="s">
        <v>81</v>
      </c>
      <c r="K196" s="104"/>
      <c r="L196" s="104"/>
      <c r="M196" s="106"/>
      <c r="N196" s="106"/>
      <c r="O196" s="106"/>
      <c r="P196" s="106"/>
      <c r="Q196" s="106"/>
      <c r="R196" s="106"/>
      <c r="S196" s="79"/>
      <c r="T196" s="106"/>
    </row>
    <row r="197" spans="1:20" s="107" customFormat="1" ht="65.150000000000006" customHeight="1" x14ac:dyDescent="0.2">
      <c r="A197" s="111"/>
      <c r="B197" s="273" t="s">
        <v>409</v>
      </c>
      <c r="C197" s="274"/>
      <c r="D197" s="274"/>
      <c r="E197" s="274"/>
      <c r="F197" s="275"/>
      <c r="G197" s="2" t="str">
        <f>IF(LEN(B197)=0,"",IF(256-LEN(B197)&gt;0,"残り" &amp; 256-LEN(B197) &amp; "文字",IF(256-LEN(B197)=0,"","文字数がオーバーしています")))</f>
        <v>残り31文字</v>
      </c>
      <c r="H197" s="104"/>
      <c r="I197" s="105"/>
      <c r="J197" s="7" t="s">
        <v>84</v>
      </c>
      <c r="K197" s="104"/>
      <c r="L197" s="104"/>
      <c r="M197" s="106"/>
      <c r="N197" s="106"/>
      <c r="O197" s="106"/>
      <c r="P197" s="106"/>
      <c r="Q197" s="106"/>
      <c r="R197" s="106"/>
      <c r="S197" s="79"/>
      <c r="T197" s="106"/>
    </row>
    <row r="198" spans="1:20" s="107" customFormat="1" ht="21" customHeight="1" x14ac:dyDescent="0.2">
      <c r="A198" s="111"/>
      <c r="B198" s="261" t="s">
        <v>358</v>
      </c>
      <c r="C198" s="262"/>
      <c r="D198" s="262"/>
      <c r="E198" s="262"/>
      <c r="F198" s="263"/>
      <c r="G198" s="2" t="str">
        <f>IF(LEN(B198)=0,"",IF(40-LEN(B198)&gt;0,"残り" &amp; 40-LEN(B198) &amp; "文字",IF(40-LEN(B198)=0,"","文字数がオーバーしています")))</f>
        <v>残り13文字</v>
      </c>
      <c r="H198" s="104"/>
      <c r="I198" s="105"/>
      <c r="J198" s="7" t="s">
        <v>82</v>
      </c>
      <c r="K198" s="104"/>
      <c r="L198" s="104"/>
      <c r="M198" s="106"/>
      <c r="N198" s="106"/>
      <c r="O198" s="106"/>
      <c r="P198" s="106"/>
      <c r="Q198" s="106"/>
      <c r="R198" s="106"/>
      <c r="S198" s="79"/>
      <c r="T198" s="106"/>
    </row>
    <row r="199" spans="1:20" s="107" customFormat="1" ht="65.150000000000006" customHeight="1" x14ac:dyDescent="0.2">
      <c r="A199" s="111"/>
      <c r="B199" s="276" t="s">
        <v>410</v>
      </c>
      <c r="C199" s="276"/>
      <c r="D199" s="276"/>
      <c r="E199" s="276"/>
      <c r="F199" s="277"/>
      <c r="G199" s="2" t="str">
        <f>IF(LEN(B199)=0,"",IF(256-LEN(B199)&gt;0,"残り" &amp; 256-LEN(B199) &amp; "文字",IF(256-LEN(B199)=0,"","文字数がオーバーしています")))</f>
        <v>残り57文字</v>
      </c>
      <c r="H199" s="104"/>
      <c r="I199" s="105"/>
      <c r="J199" s="7" t="s">
        <v>85</v>
      </c>
      <c r="K199" s="104"/>
      <c r="L199" s="104"/>
      <c r="M199" s="106"/>
      <c r="N199" s="106"/>
      <c r="O199" s="106"/>
      <c r="P199" s="106"/>
      <c r="Q199" s="106"/>
      <c r="R199" s="106"/>
      <c r="S199" s="79"/>
      <c r="T199" s="106"/>
    </row>
    <row r="200" spans="1:20" s="107" customFormat="1" ht="21" customHeight="1" x14ac:dyDescent="0.2">
      <c r="A200" s="111"/>
      <c r="B200" s="261" t="s">
        <v>412</v>
      </c>
      <c r="C200" s="262"/>
      <c r="D200" s="262"/>
      <c r="E200" s="262"/>
      <c r="F200" s="263"/>
      <c r="G200" s="2" t="str">
        <f>IF(LEN(B200)=0,"",IF(40-LEN(B200)&gt;0,"残り" &amp; 40-LEN(B200) &amp; "文字",IF(40-LEN(B200)=0,"","文字数がオーバーしています")))</f>
        <v>残り4文字</v>
      </c>
      <c r="H200" s="104"/>
      <c r="I200" s="105"/>
      <c r="J200" s="7" t="s">
        <v>83</v>
      </c>
      <c r="K200" s="104"/>
      <c r="L200" s="104"/>
      <c r="M200" s="106"/>
      <c r="N200" s="106"/>
      <c r="O200" s="106"/>
      <c r="P200" s="106"/>
      <c r="Q200" s="106"/>
      <c r="R200" s="106"/>
      <c r="S200" s="79"/>
      <c r="T200" s="106"/>
    </row>
    <row r="201" spans="1:20" s="107" customFormat="1" ht="65.150000000000006" customHeight="1" thickBot="1" x14ac:dyDescent="0.25">
      <c r="A201" s="108"/>
      <c r="B201" s="264" t="s">
        <v>411</v>
      </c>
      <c r="C201" s="264"/>
      <c r="D201" s="264"/>
      <c r="E201" s="264"/>
      <c r="F201" s="265"/>
      <c r="G201" s="2" t="str">
        <f>IF(LEN(B201)=0,"",IF(256-LEN(B201)&gt;0,"残り" &amp; 256-LEN(B201) &amp; "文字",IF(256-LEN(B201)=0,"","文字数がオーバーしています")))</f>
        <v>残り31文字</v>
      </c>
      <c r="H201" s="104"/>
      <c r="I201" s="105"/>
      <c r="J201" s="7" t="s">
        <v>86</v>
      </c>
      <c r="K201" s="104"/>
      <c r="L201" s="104"/>
      <c r="M201" s="106"/>
      <c r="N201" s="106"/>
      <c r="O201" s="106"/>
      <c r="P201" s="106"/>
      <c r="Q201" s="106"/>
      <c r="R201" s="106"/>
      <c r="S201" s="79"/>
      <c r="T201" s="106"/>
    </row>
    <row r="202" spans="1:20" ht="13.5" thickTop="1" x14ac:dyDescent="0.2">
      <c r="J202" s="28"/>
    </row>
    <row r="203" spans="1:20" x14ac:dyDescent="0.2">
      <c r="J203" s="28"/>
    </row>
    <row r="204" spans="1:20" x14ac:dyDescent="0.2">
      <c r="J204" s="28"/>
    </row>
    <row r="205" spans="1:20" x14ac:dyDescent="0.2">
      <c r="J205" s="28"/>
    </row>
    <row r="206" spans="1:20" x14ac:dyDescent="0.2">
      <c r="J206" s="28"/>
    </row>
    <row r="207" spans="1:20" x14ac:dyDescent="0.2">
      <c r="J207" s="28"/>
    </row>
    <row r="208" spans="1:20" x14ac:dyDescent="0.2">
      <c r="J208" s="28"/>
    </row>
    <row r="209" spans="10:10" x14ac:dyDescent="0.2">
      <c r="J209" s="28"/>
    </row>
    <row r="210" spans="10:10" x14ac:dyDescent="0.2">
      <c r="J210" s="28"/>
    </row>
    <row r="211" spans="10:10" x14ac:dyDescent="0.2">
      <c r="J211" s="28"/>
    </row>
    <row r="212" spans="10:10" x14ac:dyDescent="0.2">
      <c r="J212" s="28"/>
    </row>
    <row r="213" spans="10:10" x14ac:dyDescent="0.2">
      <c r="J213" s="28"/>
    </row>
    <row r="214" spans="10:10" x14ac:dyDescent="0.2">
      <c r="J214" s="28"/>
    </row>
    <row r="215" spans="10:10" x14ac:dyDescent="0.2">
      <c r="J215" s="28"/>
    </row>
    <row r="216" spans="10:10" x14ac:dyDescent="0.2">
      <c r="J216" s="28"/>
    </row>
    <row r="217" spans="10:10" x14ac:dyDescent="0.2">
      <c r="J217" s="28"/>
    </row>
    <row r="218" spans="10:10" x14ac:dyDescent="0.2">
      <c r="J218" s="28"/>
    </row>
    <row r="219" spans="10:10" x14ac:dyDescent="0.2">
      <c r="J219" s="28"/>
    </row>
    <row r="220" spans="10:10" x14ac:dyDescent="0.2">
      <c r="J220" s="28"/>
    </row>
    <row r="221" spans="10:10" x14ac:dyDescent="0.2">
      <c r="J221" s="28"/>
    </row>
  </sheetData>
  <sheetProtection algorithmName="SHA-512" hashValue="eQVJB3wD8dJRa5B5cFGeZZvWYOzWUGM8X4ORxzE1FB+Kv5vy7TxKOQSPTga1N8p6liCbd99l8aZepU95fAMtZw==" saltValue="nTW7pdIx717AKPOGYB6Lyg==" spinCount="100000" sheet="1" objects="1" scenarios="1" formatCells="0"/>
  <mergeCells count="234">
    <mergeCell ref="B8:C8"/>
    <mergeCell ref="D8:E8"/>
    <mergeCell ref="C9:F9"/>
    <mergeCell ref="C10:E10"/>
    <mergeCell ref="C11:E11"/>
    <mergeCell ref="C12:E12"/>
    <mergeCell ref="B4:F4"/>
    <mergeCell ref="A5:A6"/>
    <mergeCell ref="B5:F5"/>
    <mergeCell ref="B6:C6"/>
    <mergeCell ref="D6:E6"/>
    <mergeCell ref="C7:F7"/>
    <mergeCell ref="A21:A22"/>
    <mergeCell ref="B21:F21"/>
    <mergeCell ref="B22:C22"/>
    <mergeCell ref="D22:E22"/>
    <mergeCell ref="C13:E13"/>
    <mergeCell ref="B14:C14"/>
    <mergeCell ref="D14:F14"/>
    <mergeCell ref="B15:F15"/>
    <mergeCell ref="B16:F16"/>
    <mergeCell ref="B17:F17"/>
    <mergeCell ref="C23:F23"/>
    <mergeCell ref="B24:C24"/>
    <mergeCell ref="D24:E24"/>
    <mergeCell ref="C25:F25"/>
    <mergeCell ref="C26:E26"/>
    <mergeCell ref="C27:E27"/>
    <mergeCell ref="B18:F18"/>
    <mergeCell ref="B19:F19"/>
    <mergeCell ref="B20:F20"/>
    <mergeCell ref="C33:E33"/>
    <mergeCell ref="C34:E34"/>
    <mergeCell ref="C35:E35"/>
    <mergeCell ref="B36:C36"/>
    <mergeCell ref="D36:F36"/>
    <mergeCell ref="B37:F37"/>
    <mergeCell ref="C28:E28"/>
    <mergeCell ref="C29:F29"/>
    <mergeCell ref="B30:C30"/>
    <mergeCell ref="D30:E30"/>
    <mergeCell ref="C31:F31"/>
    <mergeCell ref="C32:E32"/>
    <mergeCell ref="B38:F38"/>
    <mergeCell ref="B39:F39"/>
    <mergeCell ref="B40:F40"/>
    <mergeCell ref="B41:F41"/>
    <mergeCell ref="B42:F42"/>
    <mergeCell ref="A43:A44"/>
    <mergeCell ref="B43:F43"/>
    <mergeCell ref="B44:C44"/>
    <mergeCell ref="D44:E44"/>
    <mergeCell ref="C50:E50"/>
    <mergeCell ref="C51:F51"/>
    <mergeCell ref="B52:C52"/>
    <mergeCell ref="D52:E52"/>
    <mergeCell ref="C53:F53"/>
    <mergeCell ref="C54:E54"/>
    <mergeCell ref="C45:F45"/>
    <mergeCell ref="B46:C46"/>
    <mergeCell ref="D46:E46"/>
    <mergeCell ref="C47:F47"/>
    <mergeCell ref="C48:E48"/>
    <mergeCell ref="C49:E49"/>
    <mergeCell ref="C60:E60"/>
    <mergeCell ref="C61:E61"/>
    <mergeCell ref="C62:F62"/>
    <mergeCell ref="B63:C63"/>
    <mergeCell ref="D63:E63"/>
    <mergeCell ref="C64:F64"/>
    <mergeCell ref="C55:E55"/>
    <mergeCell ref="C56:E56"/>
    <mergeCell ref="C57:F57"/>
    <mergeCell ref="B58:C58"/>
    <mergeCell ref="D58:E58"/>
    <mergeCell ref="C59:F59"/>
    <mergeCell ref="B70:F70"/>
    <mergeCell ref="B71:F71"/>
    <mergeCell ref="B72:F72"/>
    <mergeCell ref="B73:F73"/>
    <mergeCell ref="A74:A75"/>
    <mergeCell ref="B74:F74"/>
    <mergeCell ref="B75:C75"/>
    <mergeCell ref="D75:E75"/>
    <mergeCell ref="C65:E65"/>
    <mergeCell ref="C66:E66"/>
    <mergeCell ref="B67:C67"/>
    <mergeCell ref="D67:F67"/>
    <mergeCell ref="B68:F68"/>
    <mergeCell ref="B69:F69"/>
    <mergeCell ref="C81:E81"/>
    <mergeCell ref="C82:F82"/>
    <mergeCell ref="B83:C83"/>
    <mergeCell ref="D83:E83"/>
    <mergeCell ref="C84:F84"/>
    <mergeCell ref="C85:E85"/>
    <mergeCell ref="C76:F76"/>
    <mergeCell ref="B77:C77"/>
    <mergeCell ref="D77:E77"/>
    <mergeCell ref="C78:F78"/>
    <mergeCell ref="C79:E79"/>
    <mergeCell ref="C80:E80"/>
    <mergeCell ref="A94:A95"/>
    <mergeCell ref="B94:F94"/>
    <mergeCell ref="B95:C95"/>
    <mergeCell ref="D95:E95"/>
    <mergeCell ref="C86:E86"/>
    <mergeCell ref="B87:C87"/>
    <mergeCell ref="D87:F87"/>
    <mergeCell ref="B88:F88"/>
    <mergeCell ref="B89:F89"/>
    <mergeCell ref="B90:F90"/>
    <mergeCell ref="C96:F96"/>
    <mergeCell ref="B97:C97"/>
    <mergeCell ref="D97:E97"/>
    <mergeCell ref="C98:F98"/>
    <mergeCell ref="C99:E99"/>
    <mergeCell ref="C100:E100"/>
    <mergeCell ref="B91:F91"/>
    <mergeCell ref="B92:F92"/>
    <mergeCell ref="B93:F93"/>
    <mergeCell ref="C106:E106"/>
    <mergeCell ref="B107:C107"/>
    <mergeCell ref="D107:F107"/>
    <mergeCell ref="B108:F108"/>
    <mergeCell ref="B109:F109"/>
    <mergeCell ref="B110:F110"/>
    <mergeCell ref="C101:E101"/>
    <mergeCell ref="C102:F102"/>
    <mergeCell ref="B103:C103"/>
    <mergeCell ref="D103:E103"/>
    <mergeCell ref="C104:F104"/>
    <mergeCell ref="C105:E105"/>
    <mergeCell ref="C119:F119"/>
    <mergeCell ref="B120:C120"/>
    <mergeCell ref="D120:E120"/>
    <mergeCell ref="C121:F121"/>
    <mergeCell ref="C122:E122"/>
    <mergeCell ref="C123:E123"/>
    <mergeCell ref="B111:F111"/>
    <mergeCell ref="B112:F112"/>
    <mergeCell ref="B113:F113"/>
    <mergeCell ref="B117:F117"/>
    <mergeCell ref="B118:C118"/>
    <mergeCell ref="D118:E118"/>
    <mergeCell ref="B129:F129"/>
    <mergeCell ref="B130:F130"/>
    <mergeCell ref="B131:F131"/>
    <mergeCell ref="C132:F132"/>
    <mergeCell ref="B133:C133"/>
    <mergeCell ref="D133:E133"/>
    <mergeCell ref="C124:E124"/>
    <mergeCell ref="B125:C125"/>
    <mergeCell ref="D125:F125"/>
    <mergeCell ref="B126:F126"/>
    <mergeCell ref="B127:F127"/>
    <mergeCell ref="B128:F128"/>
    <mergeCell ref="B140:F140"/>
    <mergeCell ref="B141:F141"/>
    <mergeCell ref="B142:F142"/>
    <mergeCell ref="B143:F143"/>
    <mergeCell ref="B144:F144"/>
    <mergeCell ref="B145:F145"/>
    <mergeCell ref="C134:F134"/>
    <mergeCell ref="C135:E135"/>
    <mergeCell ref="C136:E136"/>
    <mergeCell ref="C137:E137"/>
    <mergeCell ref="C138:E138"/>
    <mergeCell ref="B139:C139"/>
    <mergeCell ref="D139:F139"/>
    <mergeCell ref="C151:E151"/>
    <mergeCell ref="C152:E152"/>
    <mergeCell ref="B153:C153"/>
    <mergeCell ref="D153:F153"/>
    <mergeCell ref="B154:F154"/>
    <mergeCell ref="B155:F155"/>
    <mergeCell ref="C146:F146"/>
    <mergeCell ref="B147:C147"/>
    <mergeCell ref="D147:E147"/>
    <mergeCell ref="C148:F148"/>
    <mergeCell ref="C149:E149"/>
    <mergeCell ref="C150:E150"/>
    <mergeCell ref="C162:F162"/>
    <mergeCell ref="C163:E163"/>
    <mergeCell ref="C164:E164"/>
    <mergeCell ref="C165:E165"/>
    <mergeCell ref="B166:C166"/>
    <mergeCell ref="D166:F166"/>
    <mergeCell ref="B156:F156"/>
    <mergeCell ref="B157:F157"/>
    <mergeCell ref="B158:F158"/>
    <mergeCell ref="B159:F159"/>
    <mergeCell ref="C160:F160"/>
    <mergeCell ref="B161:C161"/>
    <mergeCell ref="D161:E161"/>
    <mergeCell ref="C173:F173"/>
    <mergeCell ref="B174:C174"/>
    <mergeCell ref="D174:E174"/>
    <mergeCell ref="C175:F175"/>
    <mergeCell ref="C176:E176"/>
    <mergeCell ref="C177:E177"/>
    <mergeCell ref="B167:F167"/>
    <mergeCell ref="B168:F168"/>
    <mergeCell ref="B169:F169"/>
    <mergeCell ref="B170:F170"/>
    <mergeCell ref="B171:F171"/>
    <mergeCell ref="B172:F172"/>
    <mergeCell ref="B183:F183"/>
    <mergeCell ref="B184:F184"/>
    <mergeCell ref="B185:F185"/>
    <mergeCell ref="B186:F186"/>
    <mergeCell ref="C187:F187"/>
    <mergeCell ref="B188:C188"/>
    <mergeCell ref="D188:E188"/>
    <mergeCell ref="C178:E178"/>
    <mergeCell ref="C179:E179"/>
    <mergeCell ref="B180:C180"/>
    <mergeCell ref="D180:F180"/>
    <mergeCell ref="B181:F181"/>
    <mergeCell ref="B182:F182"/>
    <mergeCell ref="B200:F200"/>
    <mergeCell ref="B201:F201"/>
    <mergeCell ref="B195:C195"/>
    <mergeCell ref="D195:F195"/>
    <mergeCell ref="B196:F196"/>
    <mergeCell ref="B197:F197"/>
    <mergeCell ref="B198:F198"/>
    <mergeCell ref="B199:F199"/>
    <mergeCell ref="C189:F189"/>
    <mergeCell ref="C190:E190"/>
    <mergeCell ref="C191:E191"/>
    <mergeCell ref="C192:E192"/>
    <mergeCell ref="C193:E193"/>
    <mergeCell ref="C194:E194"/>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16:F16 B18:F18 B20:F20 B24:B25 C25 B30:B31 C31 B38:F38 B40:F40 B42:F42 B46:B47 C47 B52:B53 C53 B58:B59 C59 B63:B64 C64 B69:F69 B71:F71 B73:F73 B77:B78 C78 B83:B84 C84 B89:F89 B91:F91 B93:F93 B97:B98 C98 B103:B104 C104 B109:F109 B111:F111 B113:F113 B120:B121 C121 B127:F127 B129:F129 B131:F131 B133:B134 C134 B141:F141 B143:F143 B145:F145 B147:B148 C148 B155:F155 B157:F157 B159:F159 B161:B162 C162 B168:F168 B170:F170 B172:F172 B174:B175 C175 B182:F182 B184:F184 B186:F186 B188:B189 C189 B197:F197 B199:F199 B201:F201" xr:uid="{673D97E3-8D95-484E-B89C-3F2D62FAD513}">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7:F37 B39:F39 B41:F41 B68:F68 B70:F70 B72:F72 B88:F88 B90:F90 B92:F92 B108:F108 B110:F110 B112:F112 B126:F126 B128:F128 B130:F130 B140:F140 B142:F142 B144:F144 B154:F154 B156:F156 B158:F158 B167:F167 B169:F169 B171:F171 B181:F181 B183:F183 B185:F185 B196:F196 B198:F198 B200:F200" xr:uid="{C1B3FC1F-F927-4A90-B731-0D6533871FB6}">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rowBreaks count="8" manualBreakCount="8">
    <brk id="20" max="5" man="1"/>
    <brk id="42" max="5" man="1"/>
    <brk id="73" max="5" man="1"/>
    <brk id="93" max="5" man="1"/>
    <brk id="115" max="5" man="1"/>
    <brk id="145" max="5" man="1"/>
    <brk id="172" max="5" man="1"/>
    <brk id="20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sizeWithCells="1">
                  <from>
                    <xdr:col>1</xdr:col>
                    <xdr:colOff>0</xdr:colOff>
                    <xdr:row>9</xdr:row>
                    <xdr:rowOff>0</xdr:rowOff>
                  </from>
                  <to>
                    <xdr:col>5</xdr:col>
                    <xdr:colOff>742950</xdr:colOff>
                    <xdr:row>10</xdr:row>
                    <xdr:rowOff>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sizeWithCells="1">
                  <from>
                    <xdr:col>5</xdr:col>
                    <xdr:colOff>25400</xdr:colOff>
                    <xdr:row>9</xdr:row>
                    <xdr:rowOff>203200</xdr:rowOff>
                  </from>
                  <to>
                    <xdr:col>5</xdr:col>
                    <xdr:colOff>565150</xdr:colOff>
                    <xdr:row>9</xdr:row>
                    <xdr:rowOff>419100</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sizeWithCells="1">
                  <from>
                    <xdr:col>1</xdr:col>
                    <xdr:colOff>469900</xdr:colOff>
                    <xdr:row>9</xdr:row>
                    <xdr:rowOff>203200</xdr:rowOff>
                  </from>
                  <to>
                    <xdr:col>1</xdr:col>
                    <xdr:colOff>850900</xdr:colOff>
                    <xdr:row>9</xdr:row>
                    <xdr:rowOff>419100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sizeWithCells="1">
                  <from>
                    <xdr:col>1</xdr:col>
                    <xdr:colOff>50800</xdr:colOff>
                    <xdr:row>9</xdr:row>
                    <xdr:rowOff>203200</xdr:rowOff>
                  </from>
                  <to>
                    <xdr:col>1</xdr:col>
                    <xdr:colOff>425450</xdr:colOff>
                    <xdr:row>9</xdr:row>
                    <xdr:rowOff>419100</xdr:rowOff>
                  </to>
                </anchor>
              </controlPr>
            </control>
          </mc:Choice>
        </mc:AlternateContent>
        <mc:AlternateContent xmlns:mc="http://schemas.openxmlformats.org/markup-compatibility/2006">
          <mc:Choice Requires="x14">
            <control shapeId="12293" r:id="rId8" name="Group Box 5">
              <controlPr defaultSize="0" autoFill="0" autoPict="0">
                <anchor moveWithCells="1" sizeWithCells="1">
                  <from>
                    <xdr:col>1</xdr:col>
                    <xdr:colOff>0</xdr:colOff>
                    <xdr:row>10</xdr:row>
                    <xdr:rowOff>0</xdr:rowOff>
                  </from>
                  <to>
                    <xdr:col>5</xdr:col>
                    <xdr:colOff>742950</xdr:colOff>
                    <xdr:row>11</xdr:row>
                    <xdr:rowOff>0</xdr:rowOff>
                  </to>
                </anchor>
              </controlPr>
            </control>
          </mc:Choice>
        </mc:AlternateContent>
        <mc:AlternateContent xmlns:mc="http://schemas.openxmlformats.org/markup-compatibility/2006">
          <mc:Choice Requires="x14">
            <control shapeId="12294" r:id="rId9" name="Option Button 6">
              <controlPr defaultSize="0" autoFill="0" autoLine="0" autoPict="0">
                <anchor moveWithCells="1" sizeWithCells="1">
                  <from>
                    <xdr:col>5</xdr:col>
                    <xdr:colOff>25400</xdr:colOff>
                    <xdr:row>10</xdr:row>
                    <xdr:rowOff>203200</xdr:rowOff>
                  </from>
                  <to>
                    <xdr:col>5</xdr:col>
                    <xdr:colOff>565150</xdr:colOff>
                    <xdr:row>10</xdr:row>
                    <xdr:rowOff>419100</xdr:rowOff>
                  </to>
                </anchor>
              </controlPr>
            </control>
          </mc:Choice>
        </mc:AlternateContent>
        <mc:AlternateContent xmlns:mc="http://schemas.openxmlformats.org/markup-compatibility/2006">
          <mc:Choice Requires="x14">
            <control shapeId="12295" r:id="rId10" name="Option Button 7">
              <controlPr defaultSize="0" autoFill="0" autoLine="0" autoPict="0">
                <anchor moveWithCells="1" sizeWithCells="1">
                  <from>
                    <xdr:col>1</xdr:col>
                    <xdr:colOff>469900</xdr:colOff>
                    <xdr:row>10</xdr:row>
                    <xdr:rowOff>203200</xdr:rowOff>
                  </from>
                  <to>
                    <xdr:col>1</xdr:col>
                    <xdr:colOff>850900</xdr:colOff>
                    <xdr:row>10</xdr:row>
                    <xdr:rowOff>419100</xdr:rowOff>
                  </to>
                </anchor>
              </controlPr>
            </control>
          </mc:Choice>
        </mc:AlternateContent>
        <mc:AlternateContent xmlns:mc="http://schemas.openxmlformats.org/markup-compatibility/2006">
          <mc:Choice Requires="x14">
            <control shapeId="12296" r:id="rId11" name="Option Button 8">
              <controlPr defaultSize="0" autoFill="0" autoLine="0" autoPict="0">
                <anchor moveWithCells="1" sizeWithCells="1">
                  <from>
                    <xdr:col>1</xdr:col>
                    <xdr:colOff>50800</xdr:colOff>
                    <xdr:row>10</xdr:row>
                    <xdr:rowOff>203200</xdr:rowOff>
                  </from>
                  <to>
                    <xdr:col>1</xdr:col>
                    <xdr:colOff>425450</xdr:colOff>
                    <xdr:row>10</xdr:row>
                    <xdr:rowOff>419100</xdr:rowOff>
                  </to>
                </anchor>
              </controlPr>
            </control>
          </mc:Choice>
        </mc:AlternateContent>
        <mc:AlternateContent xmlns:mc="http://schemas.openxmlformats.org/markup-compatibility/2006">
          <mc:Choice Requires="x14">
            <control shapeId="12297" r:id="rId12" name="Group Box 9">
              <controlPr defaultSize="0" autoFill="0" autoPict="0">
                <anchor moveWithCells="1" sizeWithCells="1">
                  <from>
                    <xdr:col>1</xdr:col>
                    <xdr:colOff>0</xdr:colOff>
                    <xdr:row>11</xdr:row>
                    <xdr:rowOff>0</xdr:rowOff>
                  </from>
                  <to>
                    <xdr:col>5</xdr:col>
                    <xdr:colOff>742950</xdr:colOff>
                    <xdr:row>12</xdr:row>
                    <xdr:rowOff>0</xdr:rowOff>
                  </to>
                </anchor>
              </controlPr>
            </control>
          </mc:Choice>
        </mc:AlternateContent>
        <mc:AlternateContent xmlns:mc="http://schemas.openxmlformats.org/markup-compatibility/2006">
          <mc:Choice Requires="x14">
            <control shapeId="12298" r:id="rId13" name="Option Button 10">
              <controlPr defaultSize="0" autoFill="0" autoLine="0" autoPict="0">
                <anchor moveWithCells="1" sizeWithCells="1">
                  <from>
                    <xdr:col>5</xdr:col>
                    <xdr:colOff>25400</xdr:colOff>
                    <xdr:row>11</xdr:row>
                    <xdr:rowOff>203200</xdr:rowOff>
                  </from>
                  <to>
                    <xdr:col>5</xdr:col>
                    <xdr:colOff>565150</xdr:colOff>
                    <xdr:row>11</xdr:row>
                    <xdr:rowOff>419100</xdr:rowOff>
                  </to>
                </anchor>
              </controlPr>
            </control>
          </mc:Choice>
        </mc:AlternateContent>
        <mc:AlternateContent xmlns:mc="http://schemas.openxmlformats.org/markup-compatibility/2006">
          <mc:Choice Requires="x14">
            <control shapeId="12299" r:id="rId14" name="Option Button 11">
              <controlPr defaultSize="0" autoFill="0" autoLine="0" autoPict="0">
                <anchor moveWithCells="1" sizeWithCells="1">
                  <from>
                    <xdr:col>1</xdr:col>
                    <xdr:colOff>469900</xdr:colOff>
                    <xdr:row>11</xdr:row>
                    <xdr:rowOff>203200</xdr:rowOff>
                  </from>
                  <to>
                    <xdr:col>1</xdr:col>
                    <xdr:colOff>850900</xdr:colOff>
                    <xdr:row>11</xdr:row>
                    <xdr:rowOff>419100</xdr:rowOff>
                  </to>
                </anchor>
              </controlPr>
            </control>
          </mc:Choice>
        </mc:AlternateContent>
        <mc:AlternateContent xmlns:mc="http://schemas.openxmlformats.org/markup-compatibility/2006">
          <mc:Choice Requires="x14">
            <control shapeId="12300" r:id="rId15" name="Option Button 12">
              <controlPr defaultSize="0" autoFill="0" autoLine="0" autoPict="0">
                <anchor moveWithCells="1" sizeWithCells="1">
                  <from>
                    <xdr:col>1</xdr:col>
                    <xdr:colOff>50800</xdr:colOff>
                    <xdr:row>11</xdr:row>
                    <xdr:rowOff>203200</xdr:rowOff>
                  </from>
                  <to>
                    <xdr:col>1</xdr:col>
                    <xdr:colOff>425450</xdr:colOff>
                    <xdr:row>11</xdr:row>
                    <xdr:rowOff>419100</xdr:rowOff>
                  </to>
                </anchor>
              </controlPr>
            </control>
          </mc:Choice>
        </mc:AlternateContent>
        <mc:AlternateContent xmlns:mc="http://schemas.openxmlformats.org/markup-compatibility/2006">
          <mc:Choice Requires="x14">
            <control shapeId="12301" r:id="rId16" name="Group Box 13">
              <controlPr defaultSize="0" autoFill="0" autoPict="0">
                <anchor moveWithCells="1" sizeWithCells="1">
                  <from>
                    <xdr:col>1</xdr:col>
                    <xdr:colOff>0</xdr:colOff>
                    <xdr:row>12</xdr:row>
                    <xdr:rowOff>0</xdr:rowOff>
                  </from>
                  <to>
                    <xdr:col>5</xdr:col>
                    <xdr:colOff>742950</xdr:colOff>
                    <xdr:row>13</xdr:row>
                    <xdr:rowOff>0</xdr:rowOff>
                  </to>
                </anchor>
              </controlPr>
            </control>
          </mc:Choice>
        </mc:AlternateContent>
        <mc:AlternateContent xmlns:mc="http://schemas.openxmlformats.org/markup-compatibility/2006">
          <mc:Choice Requires="x14">
            <control shapeId="12302" r:id="rId17" name="Option Button 14">
              <controlPr defaultSize="0" autoFill="0" autoLine="0" autoPict="0">
                <anchor moveWithCells="1" sizeWithCells="1">
                  <from>
                    <xdr:col>5</xdr:col>
                    <xdr:colOff>25400</xdr:colOff>
                    <xdr:row>12</xdr:row>
                    <xdr:rowOff>203200</xdr:rowOff>
                  </from>
                  <to>
                    <xdr:col>5</xdr:col>
                    <xdr:colOff>565150</xdr:colOff>
                    <xdr:row>12</xdr:row>
                    <xdr:rowOff>419100</xdr:rowOff>
                  </to>
                </anchor>
              </controlPr>
            </control>
          </mc:Choice>
        </mc:AlternateContent>
        <mc:AlternateContent xmlns:mc="http://schemas.openxmlformats.org/markup-compatibility/2006">
          <mc:Choice Requires="x14">
            <control shapeId="12303" r:id="rId18" name="Option Button 15">
              <controlPr defaultSize="0" autoFill="0" autoLine="0" autoPict="0">
                <anchor moveWithCells="1" sizeWithCells="1">
                  <from>
                    <xdr:col>1</xdr:col>
                    <xdr:colOff>469900</xdr:colOff>
                    <xdr:row>12</xdr:row>
                    <xdr:rowOff>203200</xdr:rowOff>
                  </from>
                  <to>
                    <xdr:col>1</xdr:col>
                    <xdr:colOff>850900</xdr:colOff>
                    <xdr:row>12</xdr:row>
                    <xdr:rowOff>419100</xdr:rowOff>
                  </to>
                </anchor>
              </controlPr>
            </control>
          </mc:Choice>
        </mc:AlternateContent>
        <mc:AlternateContent xmlns:mc="http://schemas.openxmlformats.org/markup-compatibility/2006">
          <mc:Choice Requires="x14">
            <control shapeId="12304" r:id="rId19" name="Option Button 16">
              <controlPr defaultSize="0" autoFill="0" autoLine="0" autoPict="0">
                <anchor moveWithCells="1" sizeWithCells="1">
                  <from>
                    <xdr:col>1</xdr:col>
                    <xdr:colOff>50800</xdr:colOff>
                    <xdr:row>12</xdr:row>
                    <xdr:rowOff>203200</xdr:rowOff>
                  </from>
                  <to>
                    <xdr:col>1</xdr:col>
                    <xdr:colOff>425450</xdr:colOff>
                    <xdr:row>12</xdr:row>
                    <xdr:rowOff>419100</xdr:rowOff>
                  </to>
                </anchor>
              </controlPr>
            </control>
          </mc:Choice>
        </mc:AlternateContent>
        <mc:AlternateContent xmlns:mc="http://schemas.openxmlformats.org/markup-compatibility/2006">
          <mc:Choice Requires="x14">
            <control shapeId="12305" r:id="rId20" name="Group Box 17">
              <controlPr defaultSize="0" autoFill="0" autoPict="0">
                <anchor moveWithCells="1" sizeWithCells="1">
                  <from>
                    <xdr:col>1</xdr:col>
                    <xdr:colOff>0</xdr:colOff>
                    <xdr:row>25</xdr:row>
                    <xdr:rowOff>0</xdr:rowOff>
                  </from>
                  <to>
                    <xdr:col>5</xdr:col>
                    <xdr:colOff>742950</xdr:colOff>
                    <xdr:row>26</xdr:row>
                    <xdr:rowOff>0</xdr:rowOff>
                  </to>
                </anchor>
              </controlPr>
            </control>
          </mc:Choice>
        </mc:AlternateContent>
        <mc:AlternateContent xmlns:mc="http://schemas.openxmlformats.org/markup-compatibility/2006">
          <mc:Choice Requires="x14">
            <control shapeId="12306" r:id="rId21" name="Option Button 18">
              <controlPr defaultSize="0" autoFill="0" autoLine="0" autoPict="0">
                <anchor moveWithCells="1" sizeWithCells="1">
                  <from>
                    <xdr:col>5</xdr:col>
                    <xdr:colOff>25400</xdr:colOff>
                    <xdr:row>25</xdr:row>
                    <xdr:rowOff>203200</xdr:rowOff>
                  </from>
                  <to>
                    <xdr:col>5</xdr:col>
                    <xdr:colOff>565150</xdr:colOff>
                    <xdr:row>25</xdr:row>
                    <xdr:rowOff>419100</xdr:rowOff>
                  </to>
                </anchor>
              </controlPr>
            </control>
          </mc:Choice>
        </mc:AlternateContent>
        <mc:AlternateContent xmlns:mc="http://schemas.openxmlformats.org/markup-compatibility/2006">
          <mc:Choice Requires="x14">
            <control shapeId="12307" r:id="rId22" name="Option Button 19">
              <controlPr defaultSize="0" autoFill="0" autoLine="0" autoPict="0">
                <anchor moveWithCells="1" sizeWithCells="1">
                  <from>
                    <xdr:col>1</xdr:col>
                    <xdr:colOff>469900</xdr:colOff>
                    <xdr:row>25</xdr:row>
                    <xdr:rowOff>203200</xdr:rowOff>
                  </from>
                  <to>
                    <xdr:col>1</xdr:col>
                    <xdr:colOff>850900</xdr:colOff>
                    <xdr:row>25</xdr:row>
                    <xdr:rowOff>419100</xdr:rowOff>
                  </to>
                </anchor>
              </controlPr>
            </control>
          </mc:Choice>
        </mc:AlternateContent>
        <mc:AlternateContent xmlns:mc="http://schemas.openxmlformats.org/markup-compatibility/2006">
          <mc:Choice Requires="x14">
            <control shapeId="12308" r:id="rId23" name="Option Button 20">
              <controlPr defaultSize="0" autoFill="0" autoLine="0" autoPict="0">
                <anchor moveWithCells="1" sizeWithCells="1">
                  <from>
                    <xdr:col>1</xdr:col>
                    <xdr:colOff>50800</xdr:colOff>
                    <xdr:row>25</xdr:row>
                    <xdr:rowOff>203200</xdr:rowOff>
                  </from>
                  <to>
                    <xdr:col>1</xdr:col>
                    <xdr:colOff>425450</xdr:colOff>
                    <xdr:row>25</xdr:row>
                    <xdr:rowOff>419100</xdr:rowOff>
                  </to>
                </anchor>
              </controlPr>
            </control>
          </mc:Choice>
        </mc:AlternateContent>
        <mc:AlternateContent xmlns:mc="http://schemas.openxmlformats.org/markup-compatibility/2006">
          <mc:Choice Requires="x14">
            <control shapeId="12309" r:id="rId24" name="Group Box 21">
              <controlPr defaultSize="0" autoFill="0" autoPict="0">
                <anchor moveWithCells="1" sizeWithCells="1">
                  <from>
                    <xdr:col>1</xdr:col>
                    <xdr:colOff>0</xdr:colOff>
                    <xdr:row>26</xdr:row>
                    <xdr:rowOff>0</xdr:rowOff>
                  </from>
                  <to>
                    <xdr:col>5</xdr:col>
                    <xdr:colOff>742950</xdr:colOff>
                    <xdr:row>27</xdr:row>
                    <xdr:rowOff>0</xdr:rowOff>
                  </to>
                </anchor>
              </controlPr>
            </control>
          </mc:Choice>
        </mc:AlternateContent>
        <mc:AlternateContent xmlns:mc="http://schemas.openxmlformats.org/markup-compatibility/2006">
          <mc:Choice Requires="x14">
            <control shapeId="12310" r:id="rId25" name="Option Button 22">
              <controlPr defaultSize="0" autoFill="0" autoLine="0" autoPict="0">
                <anchor moveWithCells="1" sizeWithCells="1">
                  <from>
                    <xdr:col>5</xdr:col>
                    <xdr:colOff>25400</xdr:colOff>
                    <xdr:row>26</xdr:row>
                    <xdr:rowOff>203200</xdr:rowOff>
                  </from>
                  <to>
                    <xdr:col>5</xdr:col>
                    <xdr:colOff>565150</xdr:colOff>
                    <xdr:row>26</xdr:row>
                    <xdr:rowOff>419100</xdr:rowOff>
                  </to>
                </anchor>
              </controlPr>
            </control>
          </mc:Choice>
        </mc:AlternateContent>
        <mc:AlternateContent xmlns:mc="http://schemas.openxmlformats.org/markup-compatibility/2006">
          <mc:Choice Requires="x14">
            <control shapeId="12311" r:id="rId26" name="Option Button 23">
              <controlPr defaultSize="0" autoFill="0" autoLine="0" autoPict="0">
                <anchor moveWithCells="1" sizeWithCells="1">
                  <from>
                    <xdr:col>1</xdr:col>
                    <xdr:colOff>469900</xdr:colOff>
                    <xdr:row>26</xdr:row>
                    <xdr:rowOff>203200</xdr:rowOff>
                  </from>
                  <to>
                    <xdr:col>1</xdr:col>
                    <xdr:colOff>850900</xdr:colOff>
                    <xdr:row>26</xdr:row>
                    <xdr:rowOff>419100</xdr:rowOff>
                  </to>
                </anchor>
              </controlPr>
            </control>
          </mc:Choice>
        </mc:AlternateContent>
        <mc:AlternateContent xmlns:mc="http://schemas.openxmlformats.org/markup-compatibility/2006">
          <mc:Choice Requires="x14">
            <control shapeId="12312" r:id="rId27" name="Option Button 24">
              <controlPr defaultSize="0" autoFill="0" autoLine="0" autoPict="0">
                <anchor moveWithCells="1" sizeWithCells="1">
                  <from>
                    <xdr:col>1</xdr:col>
                    <xdr:colOff>50800</xdr:colOff>
                    <xdr:row>26</xdr:row>
                    <xdr:rowOff>203200</xdr:rowOff>
                  </from>
                  <to>
                    <xdr:col>1</xdr:col>
                    <xdr:colOff>425450</xdr:colOff>
                    <xdr:row>26</xdr:row>
                    <xdr:rowOff>419100</xdr:rowOff>
                  </to>
                </anchor>
              </controlPr>
            </control>
          </mc:Choice>
        </mc:AlternateContent>
        <mc:AlternateContent xmlns:mc="http://schemas.openxmlformats.org/markup-compatibility/2006">
          <mc:Choice Requires="x14">
            <control shapeId="12313" r:id="rId28" name="Group Box 25">
              <controlPr defaultSize="0" autoFill="0" autoPict="0">
                <anchor moveWithCells="1" sizeWithCells="1">
                  <from>
                    <xdr:col>1</xdr:col>
                    <xdr:colOff>0</xdr:colOff>
                    <xdr:row>27</xdr:row>
                    <xdr:rowOff>0</xdr:rowOff>
                  </from>
                  <to>
                    <xdr:col>5</xdr:col>
                    <xdr:colOff>742950</xdr:colOff>
                    <xdr:row>28</xdr:row>
                    <xdr:rowOff>0</xdr:rowOff>
                  </to>
                </anchor>
              </controlPr>
            </control>
          </mc:Choice>
        </mc:AlternateContent>
        <mc:AlternateContent xmlns:mc="http://schemas.openxmlformats.org/markup-compatibility/2006">
          <mc:Choice Requires="x14">
            <control shapeId="12314" r:id="rId29" name="Option Button 26">
              <controlPr defaultSize="0" autoFill="0" autoLine="0" autoPict="0">
                <anchor moveWithCells="1" sizeWithCells="1">
                  <from>
                    <xdr:col>5</xdr:col>
                    <xdr:colOff>25400</xdr:colOff>
                    <xdr:row>27</xdr:row>
                    <xdr:rowOff>203200</xdr:rowOff>
                  </from>
                  <to>
                    <xdr:col>5</xdr:col>
                    <xdr:colOff>565150</xdr:colOff>
                    <xdr:row>27</xdr:row>
                    <xdr:rowOff>419100</xdr:rowOff>
                  </to>
                </anchor>
              </controlPr>
            </control>
          </mc:Choice>
        </mc:AlternateContent>
        <mc:AlternateContent xmlns:mc="http://schemas.openxmlformats.org/markup-compatibility/2006">
          <mc:Choice Requires="x14">
            <control shapeId="12315" r:id="rId30" name="Option Button 27">
              <controlPr defaultSize="0" autoFill="0" autoLine="0" autoPict="0">
                <anchor moveWithCells="1" sizeWithCells="1">
                  <from>
                    <xdr:col>1</xdr:col>
                    <xdr:colOff>469900</xdr:colOff>
                    <xdr:row>27</xdr:row>
                    <xdr:rowOff>203200</xdr:rowOff>
                  </from>
                  <to>
                    <xdr:col>1</xdr:col>
                    <xdr:colOff>850900</xdr:colOff>
                    <xdr:row>27</xdr:row>
                    <xdr:rowOff>419100</xdr:rowOff>
                  </to>
                </anchor>
              </controlPr>
            </control>
          </mc:Choice>
        </mc:AlternateContent>
        <mc:AlternateContent xmlns:mc="http://schemas.openxmlformats.org/markup-compatibility/2006">
          <mc:Choice Requires="x14">
            <control shapeId="12316" r:id="rId31" name="Option Button 28">
              <controlPr defaultSize="0" autoFill="0" autoLine="0" autoPict="0">
                <anchor moveWithCells="1" sizeWithCells="1">
                  <from>
                    <xdr:col>1</xdr:col>
                    <xdr:colOff>50800</xdr:colOff>
                    <xdr:row>27</xdr:row>
                    <xdr:rowOff>203200</xdr:rowOff>
                  </from>
                  <to>
                    <xdr:col>1</xdr:col>
                    <xdr:colOff>425450</xdr:colOff>
                    <xdr:row>27</xdr:row>
                    <xdr:rowOff>419100</xdr:rowOff>
                  </to>
                </anchor>
              </controlPr>
            </control>
          </mc:Choice>
        </mc:AlternateContent>
        <mc:AlternateContent xmlns:mc="http://schemas.openxmlformats.org/markup-compatibility/2006">
          <mc:Choice Requires="x14">
            <control shapeId="12317" r:id="rId32" name="Group Box 29">
              <controlPr defaultSize="0" autoFill="0" autoPict="0">
                <anchor moveWithCells="1" sizeWithCells="1">
                  <from>
                    <xdr:col>1</xdr:col>
                    <xdr:colOff>0</xdr:colOff>
                    <xdr:row>31</xdr:row>
                    <xdr:rowOff>0</xdr:rowOff>
                  </from>
                  <to>
                    <xdr:col>5</xdr:col>
                    <xdr:colOff>742950</xdr:colOff>
                    <xdr:row>32</xdr:row>
                    <xdr:rowOff>0</xdr:rowOff>
                  </to>
                </anchor>
              </controlPr>
            </control>
          </mc:Choice>
        </mc:AlternateContent>
        <mc:AlternateContent xmlns:mc="http://schemas.openxmlformats.org/markup-compatibility/2006">
          <mc:Choice Requires="x14">
            <control shapeId="12318" r:id="rId33" name="Option Button 30">
              <controlPr defaultSize="0" autoFill="0" autoLine="0" autoPict="0">
                <anchor moveWithCells="1" sizeWithCells="1">
                  <from>
                    <xdr:col>5</xdr:col>
                    <xdr:colOff>25400</xdr:colOff>
                    <xdr:row>31</xdr:row>
                    <xdr:rowOff>203200</xdr:rowOff>
                  </from>
                  <to>
                    <xdr:col>5</xdr:col>
                    <xdr:colOff>565150</xdr:colOff>
                    <xdr:row>31</xdr:row>
                    <xdr:rowOff>419100</xdr:rowOff>
                  </to>
                </anchor>
              </controlPr>
            </control>
          </mc:Choice>
        </mc:AlternateContent>
        <mc:AlternateContent xmlns:mc="http://schemas.openxmlformats.org/markup-compatibility/2006">
          <mc:Choice Requires="x14">
            <control shapeId="12319" r:id="rId34" name="Option Button 31">
              <controlPr defaultSize="0" autoFill="0" autoLine="0" autoPict="0">
                <anchor moveWithCells="1" sizeWithCells="1">
                  <from>
                    <xdr:col>1</xdr:col>
                    <xdr:colOff>469900</xdr:colOff>
                    <xdr:row>31</xdr:row>
                    <xdr:rowOff>203200</xdr:rowOff>
                  </from>
                  <to>
                    <xdr:col>1</xdr:col>
                    <xdr:colOff>850900</xdr:colOff>
                    <xdr:row>31</xdr:row>
                    <xdr:rowOff>419100</xdr:rowOff>
                  </to>
                </anchor>
              </controlPr>
            </control>
          </mc:Choice>
        </mc:AlternateContent>
        <mc:AlternateContent xmlns:mc="http://schemas.openxmlformats.org/markup-compatibility/2006">
          <mc:Choice Requires="x14">
            <control shapeId="12320" r:id="rId35" name="Option Button 32">
              <controlPr defaultSize="0" autoFill="0" autoLine="0" autoPict="0">
                <anchor moveWithCells="1" sizeWithCells="1">
                  <from>
                    <xdr:col>1</xdr:col>
                    <xdr:colOff>50800</xdr:colOff>
                    <xdr:row>31</xdr:row>
                    <xdr:rowOff>203200</xdr:rowOff>
                  </from>
                  <to>
                    <xdr:col>1</xdr:col>
                    <xdr:colOff>425450</xdr:colOff>
                    <xdr:row>31</xdr:row>
                    <xdr:rowOff>419100</xdr:rowOff>
                  </to>
                </anchor>
              </controlPr>
            </control>
          </mc:Choice>
        </mc:AlternateContent>
        <mc:AlternateContent xmlns:mc="http://schemas.openxmlformats.org/markup-compatibility/2006">
          <mc:Choice Requires="x14">
            <control shapeId="12321" r:id="rId36" name="Group Box 33">
              <controlPr defaultSize="0" autoFill="0" autoPict="0">
                <anchor moveWithCells="1" sizeWithCells="1">
                  <from>
                    <xdr:col>1</xdr:col>
                    <xdr:colOff>0</xdr:colOff>
                    <xdr:row>32</xdr:row>
                    <xdr:rowOff>0</xdr:rowOff>
                  </from>
                  <to>
                    <xdr:col>5</xdr:col>
                    <xdr:colOff>742950</xdr:colOff>
                    <xdr:row>33</xdr:row>
                    <xdr:rowOff>0</xdr:rowOff>
                  </to>
                </anchor>
              </controlPr>
            </control>
          </mc:Choice>
        </mc:AlternateContent>
        <mc:AlternateContent xmlns:mc="http://schemas.openxmlformats.org/markup-compatibility/2006">
          <mc:Choice Requires="x14">
            <control shapeId="12322" r:id="rId37" name="Option Button 34">
              <controlPr defaultSize="0" autoFill="0" autoLine="0" autoPict="0">
                <anchor moveWithCells="1" sizeWithCells="1">
                  <from>
                    <xdr:col>5</xdr:col>
                    <xdr:colOff>25400</xdr:colOff>
                    <xdr:row>32</xdr:row>
                    <xdr:rowOff>203200</xdr:rowOff>
                  </from>
                  <to>
                    <xdr:col>5</xdr:col>
                    <xdr:colOff>565150</xdr:colOff>
                    <xdr:row>32</xdr:row>
                    <xdr:rowOff>419100</xdr:rowOff>
                  </to>
                </anchor>
              </controlPr>
            </control>
          </mc:Choice>
        </mc:AlternateContent>
        <mc:AlternateContent xmlns:mc="http://schemas.openxmlformats.org/markup-compatibility/2006">
          <mc:Choice Requires="x14">
            <control shapeId="12323" r:id="rId38" name="Option Button 35">
              <controlPr defaultSize="0" autoFill="0" autoLine="0" autoPict="0">
                <anchor moveWithCells="1" sizeWithCells="1">
                  <from>
                    <xdr:col>1</xdr:col>
                    <xdr:colOff>469900</xdr:colOff>
                    <xdr:row>32</xdr:row>
                    <xdr:rowOff>203200</xdr:rowOff>
                  </from>
                  <to>
                    <xdr:col>1</xdr:col>
                    <xdr:colOff>850900</xdr:colOff>
                    <xdr:row>32</xdr:row>
                    <xdr:rowOff>419100</xdr:rowOff>
                  </to>
                </anchor>
              </controlPr>
            </control>
          </mc:Choice>
        </mc:AlternateContent>
        <mc:AlternateContent xmlns:mc="http://schemas.openxmlformats.org/markup-compatibility/2006">
          <mc:Choice Requires="x14">
            <control shapeId="12324" r:id="rId39" name="Option Button 36">
              <controlPr defaultSize="0" autoFill="0" autoLine="0" autoPict="0">
                <anchor moveWithCells="1" sizeWithCells="1">
                  <from>
                    <xdr:col>1</xdr:col>
                    <xdr:colOff>50800</xdr:colOff>
                    <xdr:row>32</xdr:row>
                    <xdr:rowOff>203200</xdr:rowOff>
                  </from>
                  <to>
                    <xdr:col>1</xdr:col>
                    <xdr:colOff>425450</xdr:colOff>
                    <xdr:row>32</xdr:row>
                    <xdr:rowOff>419100</xdr:rowOff>
                  </to>
                </anchor>
              </controlPr>
            </control>
          </mc:Choice>
        </mc:AlternateContent>
        <mc:AlternateContent xmlns:mc="http://schemas.openxmlformats.org/markup-compatibility/2006">
          <mc:Choice Requires="x14">
            <control shapeId="12325" r:id="rId40" name="Group Box 37">
              <controlPr defaultSize="0" autoFill="0" autoPict="0">
                <anchor moveWithCells="1" sizeWithCells="1">
                  <from>
                    <xdr:col>1</xdr:col>
                    <xdr:colOff>0</xdr:colOff>
                    <xdr:row>33</xdr:row>
                    <xdr:rowOff>0</xdr:rowOff>
                  </from>
                  <to>
                    <xdr:col>5</xdr:col>
                    <xdr:colOff>742950</xdr:colOff>
                    <xdr:row>34</xdr:row>
                    <xdr:rowOff>0</xdr:rowOff>
                  </to>
                </anchor>
              </controlPr>
            </control>
          </mc:Choice>
        </mc:AlternateContent>
        <mc:AlternateContent xmlns:mc="http://schemas.openxmlformats.org/markup-compatibility/2006">
          <mc:Choice Requires="x14">
            <control shapeId="12326" r:id="rId41" name="Option Button 38">
              <controlPr defaultSize="0" autoFill="0" autoLine="0" autoPict="0">
                <anchor moveWithCells="1" sizeWithCells="1">
                  <from>
                    <xdr:col>5</xdr:col>
                    <xdr:colOff>25400</xdr:colOff>
                    <xdr:row>33</xdr:row>
                    <xdr:rowOff>203200</xdr:rowOff>
                  </from>
                  <to>
                    <xdr:col>5</xdr:col>
                    <xdr:colOff>565150</xdr:colOff>
                    <xdr:row>33</xdr:row>
                    <xdr:rowOff>419100</xdr:rowOff>
                  </to>
                </anchor>
              </controlPr>
            </control>
          </mc:Choice>
        </mc:AlternateContent>
        <mc:AlternateContent xmlns:mc="http://schemas.openxmlformats.org/markup-compatibility/2006">
          <mc:Choice Requires="x14">
            <control shapeId="12327" r:id="rId42" name="Option Button 39">
              <controlPr defaultSize="0" autoFill="0" autoLine="0" autoPict="0">
                <anchor moveWithCells="1" sizeWithCells="1">
                  <from>
                    <xdr:col>1</xdr:col>
                    <xdr:colOff>469900</xdr:colOff>
                    <xdr:row>33</xdr:row>
                    <xdr:rowOff>203200</xdr:rowOff>
                  </from>
                  <to>
                    <xdr:col>1</xdr:col>
                    <xdr:colOff>850900</xdr:colOff>
                    <xdr:row>33</xdr:row>
                    <xdr:rowOff>419100</xdr:rowOff>
                  </to>
                </anchor>
              </controlPr>
            </control>
          </mc:Choice>
        </mc:AlternateContent>
        <mc:AlternateContent xmlns:mc="http://schemas.openxmlformats.org/markup-compatibility/2006">
          <mc:Choice Requires="x14">
            <control shapeId="12328" r:id="rId43" name="Option Button 40">
              <controlPr defaultSize="0" autoFill="0" autoLine="0" autoPict="0">
                <anchor moveWithCells="1" sizeWithCells="1">
                  <from>
                    <xdr:col>1</xdr:col>
                    <xdr:colOff>50800</xdr:colOff>
                    <xdr:row>33</xdr:row>
                    <xdr:rowOff>203200</xdr:rowOff>
                  </from>
                  <to>
                    <xdr:col>1</xdr:col>
                    <xdr:colOff>425450</xdr:colOff>
                    <xdr:row>33</xdr:row>
                    <xdr:rowOff>419100</xdr:rowOff>
                  </to>
                </anchor>
              </controlPr>
            </control>
          </mc:Choice>
        </mc:AlternateContent>
        <mc:AlternateContent xmlns:mc="http://schemas.openxmlformats.org/markup-compatibility/2006">
          <mc:Choice Requires="x14">
            <control shapeId="12329" r:id="rId44" name="Group Box 41">
              <controlPr defaultSize="0" autoFill="0" autoPict="0">
                <anchor moveWithCells="1" sizeWithCells="1">
                  <from>
                    <xdr:col>1</xdr:col>
                    <xdr:colOff>0</xdr:colOff>
                    <xdr:row>34</xdr:row>
                    <xdr:rowOff>0</xdr:rowOff>
                  </from>
                  <to>
                    <xdr:col>5</xdr:col>
                    <xdr:colOff>742950</xdr:colOff>
                    <xdr:row>35</xdr:row>
                    <xdr:rowOff>0</xdr:rowOff>
                  </to>
                </anchor>
              </controlPr>
            </control>
          </mc:Choice>
        </mc:AlternateContent>
        <mc:AlternateContent xmlns:mc="http://schemas.openxmlformats.org/markup-compatibility/2006">
          <mc:Choice Requires="x14">
            <control shapeId="12330" r:id="rId45" name="Option Button 42">
              <controlPr defaultSize="0" autoFill="0" autoLine="0" autoPict="0">
                <anchor moveWithCells="1" sizeWithCells="1">
                  <from>
                    <xdr:col>5</xdr:col>
                    <xdr:colOff>25400</xdr:colOff>
                    <xdr:row>34</xdr:row>
                    <xdr:rowOff>203200</xdr:rowOff>
                  </from>
                  <to>
                    <xdr:col>5</xdr:col>
                    <xdr:colOff>565150</xdr:colOff>
                    <xdr:row>34</xdr:row>
                    <xdr:rowOff>419100</xdr:rowOff>
                  </to>
                </anchor>
              </controlPr>
            </control>
          </mc:Choice>
        </mc:AlternateContent>
        <mc:AlternateContent xmlns:mc="http://schemas.openxmlformats.org/markup-compatibility/2006">
          <mc:Choice Requires="x14">
            <control shapeId="12331" r:id="rId46" name="Option Button 43">
              <controlPr defaultSize="0" autoFill="0" autoLine="0" autoPict="0">
                <anchor moveWithCells="1" sizeWithCells="1">
                  <from>
                    <xdr:col>1</xdr:col>
                    <xdr:colOff>469900</xdr:colOff>
                    <xdr:row>34</xdr:row>
                    <xdr:rowOff>203200</xdr:rowOff>
                  </from>
                  <to>
                    <xdr:col>1</xdr:col>
                    <xdr:colOff>850900</xdr:colOff>
                    <xdr:row>34</xdr:row>
                    <xdr:rowOff>419100</xdr:rowOff>
                  </to>
                </anchor>
              </controlPr>
            </control>
          </mc:Choice>
        </mc:AlternateContent>
        <mc:AlternateContent xmlns:mc="http://schemas.openxmlformats.org/markup-compatibility/2006">
          <mc:Choice Requires="x14">
            <control shapeId="12332" r:id="rId47" name="Option Button 44">
              <controlPr defaultSize="0" autoFill="0" autoLine="0" autoPict="0">
                <anchor moveWithCells="1" sizeWithCells="1">
                  <from>
                    <xdr:col>1</xdr:col>
                    <xdr:colOff>50800</xdr:colOff>
                    <xdr:row>34</xdr:row>
                    <xdr:rowOff>203200</xdr:rowOff>
                  </from>
                  <to>
                    <xdr:col>1</xdr:col>
                    <xdr:colOff>425450</xdr:colOff>
                    <xdr:row>34</xdr:row>
                    <xdr:rowOff>419100</xdr:rowOff>
                  </to>
                </anchor>
              </controlPr>
            </control>
          </mc:Choice>
        </mc:AlternateContent>
        <mc:AlternateContent xmlns:mc="http://schemas.openxmlformats.org/markup-compatibility/2006">
          <mc:Choice Requires="x14">
            <control shapeId="12333" r:id="rId48" name="Group Box 45">
              <controlPr defaultSize="0" autoFill="0" autoPict="0">
                <anchor moveWithCells="1" sizeWithCells="1">
                  <from>
                    <xdr:col>1</xdr:col>
                    <xdr:colOff>0</xdr:colOff>
                    <xdr:row>47</xdr:row>
                    <xdr:rowOff>0</xdr:rowOff>
                  </from>
                  <to>
                    <xdr:col>5</xdr:col>
                    <xdr:colOff>742950</xdr:colOff>
                    <xdr:row>48</xdr:row>
                    <xdr:rowOff>0</xdr:rowOff>
                  </to>
                </anchor>
              </controlPr>
            </control>
          </mc:Choice>
        </mc:AlternateContent>
        <mc:AlternateContent xmlns:mc="http://schemas.openxmlformats.org/markup-compatibility/2006">
          <mc:Choice Requires="x14">
            <control shapeId="12334" r:id="rId49" name="Option Button 46">
              <controlPr defaultSize="0" autoFill="0" autoLine="0" autoPict="0">
                <anchor moveWithCells="1" sizeWithCells="1">
                  <from>
                    <xdr:col>5</xdr:col>
                    <xdr:colOff>25400</xdr:colOff>
                    <xdr:row>47</xdr:row>
                    <xdr:rowOff>203200</xdr:rowOff>
                  </from>
                  <to>
                    <xdr:col>5</xdr:col>
                    <xdr:colOff>565150</xdr:colOff>
                    <xdr:row>47</xdr:row>
                    <xdr:rowOff>419100</xdr:rowOff>
                  </to>
                </anchor>
              </controlPr>
            </control>
          </mc:Choice>
        </mc:AlternateContent>
        <mc:AlternateContent xmlns:mc="http://schemas.openxmlformats.org/markup-compatibility/2006">
          <mc:Choice Requires="x14">
            <control shapeId="12335" r:id="rId50" name="Option Button 47">
              <controlPr defaultSize="0" autoFill="0" autoLine="0" autoPict="0">
                <anchor moveWithCells="1" sizeWithCells="1">
                  <from>
                    <xdr:col>1</xdr:col>
                    <xdr:colOff>469900</xdr:colOff>
                    <xdr:row>47</xdr:row>
                    <xdr:rowOff>203200</xdr:rowOff>
                  </from>
                  <to>
                    <xdr:col>1</xdr:col>
                    <xdr:colOff>850900</xdr:colOff>
                    <xdr:row>47</xdr:row>
                    <xdr:rowOff>419100</xdr:rowOff>
                  </to>
                </anchor>
              </controlPr>
            </control>
          </mc:Choice>
        </mc:AlternateContent>
        <mc:AlternateContent xmlns:mc="http://schemas.openxmlformats.org/markup-compatibility/2006">
          <mc:Choice Requires="x14">
            <control shapeId="12336" r:id="rId51" name="Option Button 48">
              <controlPr defaultSize="0" autoFill="0" autoLine="0" autoPict="0">
                <anchor moveWithCells="1" sizeWithCells="1">
                  <from>
                    <xdr:col>1</xdr:col>
                    <xdr:colOff>50800</xdr:colOff>
                    <xdr:row>47</xdr:row>
                    <xdr:rowOff>203200</xdr:rowOff>
                  </from>
                  <to>
                    <xdr:col>1</xdr:col>
                    <xdr:colOff>425450</xdr:colOff>
                    <xdr:row>47</xdr:row>
                    <xdr:rowOff>419100</xdr:rowOff>
                  </to>
                </anchor>
              </controlPr>
            </control>
          </mc:Choice>
        </mc:AlternateContent>
        <mc:AlternateContent xmlns:mc="http://schemas.openxmlformats.org/markup-compatibility/2006">
          <mc:Choice Requires="x14">
            <control shapeId="12337" r:id="rId52" name="Group Box 49">
              <controlPr defaultSize="0" autoFill="0" autoPict="0">
                <anchor moveWithCells="1" sizeWithCells="1">
                  <from>
                    <xdr:col>1</xdr:col>
                    <xdr:colOff>0</xdr:colOff>
                    <xdr:row>48</xdr:row>
                    <xdr:rowOff>0</xdr:rowOff>
                  </from>
                  <to>
                    <xdr:col>5</xdr:col>
                    <xdr:colOff>742950</xdr:colOff>
                    <xdr:row>49</xdr:row>
                    <xdr:rowOff>0</xdr:rowOff>
                  </to>
                </anchor>
              </controlPr>
            </control>
          </mc:Choice>
        </mc:AlternateContent>
        <mc:AlternateContent xmlns:mc="http://schemas.openxmlformats.org/markup-compatibility/2006">
          <mc:Choice Requires="x14">
            <control shapeId="12338" r:id="rId53" name="Option Button 50">
              <controlPr defaultSize="0" autoFill="0" autoLine="0" autoPict="0">
                <anchor moveWithCells="1" sizeWithCells="1">
                  <from>
                    <xdr:col>5</xdr:col>
                    <xdr:colOff>25400</xdr:colOff>
                    <xdr:row>48</xdr:row>
                    <xdr:rowOff>203200</xdr:rowOff>
                  </from>
                  <to>
                    <xdr:col>5</xdr:col>
                    <xdr:colOff>565150</xdr:colOff>
                    <xdr:row>48</xdr:row>
                    <xdr:rowOff>419100</xdr:rowOff>
                  </to>
                </anchor>
              </controlPr>
            </control>
          </mc:Choice>
        </mc:AlternateContent>
        <mc:AlternateContent xmlns:mc="http://schemas.openxmlformats.org/markup-compatibility/2006">
          <mc:Choice Requires="x14">
            <control shapeId="12339" r:id="rId54" name="Option Button 51">
              <controlPr defaultSize="0" autoFill="0" autoLine="0" autoPict="0">
                <anchor moveWithCells="1" sizeWithCells="1">
                  <from>
                    <xdr:col>1</xdr:col>
                    <xdr:colOff>469900</xdr:colOff>
                    <xdr:row>48</xdr:row>
                    <xdr:rowOff>203200</xdr:rowOff>
                  </from>
                  <to>
                    <xdr:col>1</xdr:col>
                    <xdr:colOff>850900</xdr:colOff>
                    <xdr:row>48</xdr:row>
                    <xdr:rowOff>419100</xdr:rowOff>
                  </to>
                </anchor>
              </controlPr>
            </control>
          </mc:Choice>
        </mc:AlternateContent>
        <mc:AlternateContent xmlns:mc="http://schemas.openxmlformats.org/markup-compatibility/2006">
          <mc:Choice Requires="x14">
            <control shapeId="12340" r:id="rId55" name="Option Button 52">
              <controlPr defaultSize="0" autoFill="0" autoLine="0" autoPict="0">
                <anchor moveWithCells="1" sizeWithCells="1">
                  <from>
                    <xdr:col>1</xdr:col>
                    <xdr:colOff>50800</xdr:colOff>
                    <xdr:row>48</xdr:row>
                    <xdr:rowOff>203200</xdr:rowOff>
                  </from>
                  <to>
                    <xdr:col>1</xdr:col>
                    <xdr:colOff>425450</xdr:colOff>
                    <xdr:row>48</xdr:row>
                    <xdr:rowOff>419100</xdr:rowOff>
                  </to>
                </anchor>
              </controlPr>
            </control>
          </mc:Choice>
        </mc:AlternateContent>
        <mc:AlternateContent xmlns:mc="http://schemas.openxmlformats.org/markup-compatibility/2006">
          <mc:Choice Requires="x14">
            <control shapeId="12341" r:id="rId56" name="Group Box 53">
              <controlPr defaultSize="0" autoFill="0" autoPict="0">
                <anchor moveWithCells="1" sizeWithCells="1">
                  <from>
                    <xdr:col>1</xdr:col>
                    <xdr:colOff>0</xdr:colOff>
                    <xdr:row>49</xdr:row>
                    <xdr:rowOff>0</xdr:rowOff>
                  </from>
                  <to>
                    <xdr:col>5</xdr:col>
                    <xdr:colOff>742950</xdr:colOff>
                    <xdr:row>50</xdr:row>
                    <xdr:rowOff>0</xdr:rowOff>
                  </to>
                </anchor>
              </controlPr>
            </control>
          </mc:Choice>
        </mc:AlternateContent>
        <mc:AlternateContent xmlns:mc="http://schemas.openxmlformats.org/markup-compatibility/2006">
          <mc:Choice Requires="x14">
            <control shapeId="12342" r:id="rId57" name="Option Button 54">
              <controlPr defaultSize="0" autoFill="0" autoLine="0" autoPict="0">
                <anchor moveWithCells="1" sizeWithCells="1">
                  <from>
                    <xdr:col>5</xdr:col>
                    <xdr:colOff>25400</xdr:colOff>
                    <xdr:row>49</xdr:row>
                    <xdr:rowOff>203200</xdr:rowOff>
                  </from>
                  <to>
                    <xdr:col>5</xdr:col>
                    <xdr:colOff>565150</xdr:colOff>
                    <xdr:row>49</xdr:row>
                    <xdr:rowOff>419100</xdr:rowOff>
                  </to>
                </anchor>
              </controlPr>
            </control>
          </mc:Choice>
        </mc:AlternateContent>
        <mc:AlternateContent xmlns:mc="http://schemas.openxmlformats.org/markup-compatibility/2006">
          <mc:Choice Requires="x14">
            <control shapeId="12343" r:id="rId58" name="Option Button 55">
              <controlPr defaultSize="0" autoFill="0" autoLine="0" autoPict="0">
                <anchor moveWithCells="1" sizeWithCells="1">
                  <from>
                    <xdr:col>1</xdr:col>
                    <xdr:colOff>469900</xdr:colOff>
                    <xdr:row>49</xdr:row>
                    <xdr:rowOff>203200</xdr:rowOff>
                  </from>
                  <to>
                    <xdr:col>1</xdr:col>
                    <xdr:colOff>850900</xdr:colOff>
                    <xdr:row>49</xdr:row>
                    <xdr:rowOff>419100</xdr:rowOff>
                  </to>
                </anchor>
              </controlPr>
            </control>
          </mc:Choice>
        </mc:AlternateContent>
        <mc:AlternateContent xmlns:mc="http://schemas.openxmlformats.org/markup-compatibility/2006">
          <mc:Choice Requires="x14">
            <control shapeId="12344" r:id="rId59" name="Option Button 56">
              <controlPr defaultSize="0" autoFill="0" autoLine="0" autoPict="0">
                <anchor moveWithCells="1" sizeWithCells="1">
                  <from>
                    <xdr:col>1</xdr:col>
                    <xdr:colOff>50800</xdr:colOff>
                    <xdr:row>49</xdr:row>
                    <xdr:rowOff>203200</xdr:rowOff>
                  </from>
                  <to>
                    <xdr:col>1</xdr:col>
                    <xdr:colOff>425450</xdr:colOff>
                    <xdr:row>49</xdr:row>
                    <xdr:rowOff>419100</xdr:rowOff>
                  </to>
                </anchor>
              </controlPr>
            </control>
          </mc:Choice>
        </mc:AlternateContent>
        <mc:AlternateContent xmlns:mc="http://schemas.openxmlformats.org/markup-compatibility/2006">
          <mc:Choice Requires="x14">
            <control shapeId="12345" r:id="rId60" name="Group Box 57">
              <controlPr defaultSize="0" autoFill="0" autoPict="0">
                <anchor moveWithCells="1" sizeWithCells="1">
                  <from>
                    <xdr:col>1</xdr:col>
                    <xdr:colOff>0</xdr:colOff>
                    <xdr:row>53</xdr:row>
                    <xdr:rowOff>0</xdr:rowOff>
                  </from>
                  <to>
                    <xdr:col>5</xdr:col>
                    <xdr:colOff>742950</xdr:colOff>
                    <xdr:row>54</xdr:row>
                    <xdr:rowOff>0</xdr:rowOff>
                  </to>
                </anchor>
              </controlPr>
            </control>
          </mc:Choice>
        </mc:AlternateContent>
        <mc:AlternateContent xmlns:mc="http://schemas.openxmlformats.org/markup-compatibility/2006">
          <mc:Choice Requires="x14">
            <control shapeId="12346" r:id="rId61" name="Option Button 58">
              <controlPr defaultSize="0" autoFill="0" autoLine="0" autoPict="0">
                <anchor moveWithCells="1" sizeWithCells="1">
                  <from>
                    <xdr:col>5</xdr:col>
                    <xdr:colOff>25400</xdr:colOff>
                    <xdr:row>53</xdr:row>
                    <xdr:rowOff>203200</xdr:rowOff>
                  </from>
                  <to>
                    <xdr:col>5</xdr:col>
                    <xdr:colOff>565150</xdr:colOff>
                    <xdr:row>53</xdr:row>
                    <xdr:rowOff>419100</xdr:rowOff>
                  </to>
                </anchor>
              </controlPr>
            </control>
          </mc:Choice>
        </mc:AlternateContent>
        <mc:AlternateContent xmlns:mc="http://schemas.openxmlformats.org/markup-compatibility/2006">
          <mc:Choice Requires="x14">
            <control shapeId="12347" r:id="rId62" name="Option Button 59">
              <controlPr defaultSize="0" autoFill="0" autoLine="0" autoPict="0">
                <anchor moveWithCells="1" sizeWithCells="1">
                  <from>
                    <xdr:col>1</xdr:col>
                    <xdr:colOff>469900</xdr:colOff>
                    <xdr:row>53</xdr:row>
                    <xdr:rowOff>203200</xdr:rowOff>
                  </from>
                  <to>
                    <xdr:col>1</xdr:col>
                    <xdr:colOff>850900</xdr:colOff>
                    <xdr:row>53</xdr:row>
                    <xdr:rowOff>419100</xdr:rowOff>
                  </to>
                </anchor>
              </controlPr>
            </control>
          </mc:Choice>
        </mc:AlternateContent>
        <mc:AlternateContent xmlns:mc="http://schemas.openxmlformats.org/markup-compatibility/2006">
          <mc:Choice Requires="x14">
            <control shapeId="12348" r:id="rId63" name="Option Button 60">
              <controlPr defaultSize="0" autoFill="0" autoLine="0" autoPict="0">
                <anchor moveWithCells="1" sizeWithCells="1">
                  <from>
                    <xdr:col>1</xdr:col>
                    <xdr:colOff>50800</xdr:colOff>
                    <xdr:row>53</xdr:row>
                    <xdr:rowOff>203200</xdr:rowOff>
                  </from>
                  <to>
                    <xdr:col>1</xdr:col>
                    <xdr:colOff>425450</xdr:colOff>
                    <xdr:row>53</xdr:row>
                    <xdr:rowOff>419100</xdr:rowOff>
                  </to>
                </anchor>
              </controlPr>
            </control>
          </mc:Choice>
        </mc:AlternateContent>
        <mc:AlternateContent xmlns:mc="http://schemas.openxmlformats.org/markup-compatibility/2006">
          <mc:Choice Requires="x14">
            <control shapeId="12349" r:id="rId64" name="Group Box 61">
              <controlPr defaultSize="0" autoFill="0" autoPict="0">
                <anchor moveWithCells="1" sizeWithCells="1">
                  <from>
                    <xdr:col>1</xdr:col>
                    <xdr:colOff>0</xdr:colOff>
                    <xdr:row>54</xdr:row>
                    <xdr:rowOff>0</xdr:rowOff>
                  </from>
                  <to>
                    <xdr:col>5</xdr:col>
                    <xdr:colOff>742950</xdr:colOff>
                    <xdr:row>55</xdr:row>
                    <xdr:rowOff>0</xdr:rowOff>
                  </to>
                </anchor>
              </controlPr>
            </control>
          </mc:Choice>
        </mc:AlternateContent>
        <mc:AlternateContent xmlns:mc="http://schemas.openxmlformats.org/markup-compatibility/2006">
          <mc:Choice Requires="x14">
            <control shapeId="12350" r:id="rId65" name="Option Button 62">
              <controlPr defaultSize="0" autoFill="0" autoLine="0" autoPict="0">
                <anchor moveWithCells="1" sizeWithCells="1">
                  <from>
                    <xdr:col>5</xdr:col>
                    <xdr:colOff>25400</xdr:colOff>
                    <xdr:row>54</xdr:row>
                    <xdr:rowOff>203200</xdr:rowOff>
                  </from>
                  <to>
                    <xdr:col>5</xdr:col>
                    <xdr:colOff>565150</xdr:colOff>
                    <xdr:row>54</xdr:row>
                    <xdr:rowOff>419100</xdr:rowOff>
                  </to>
                </anchor>
              </controlPr>
            </control>
          </mc:Choice>
        </mc:AlternateContent>
        <mc:AlternateContent xmlns:mc="http://schemas.openxmlformats.org/markup-compatibility/2006">
          <mc:Choice Requires="x14">
            <control shapeId="12351" r:id="rId66" name="Option Button 63">
              <controlPr defaultSize="0" autoFill="0" autoLine="0" autoPict="0">
                <anchor moveWithCells="1" sizeWithCells="1">
                  <from>
                    <xdr:col>1</xdr:col>
                    <xdr:colOff>469900</xdr:colOff>
                    <xdr:row>54</xdr:row>
                    <xdr:rowOff>203200</xdr:rowOff>
                  </from>
                  <to>
                    <xdr:col>1</xdr:col>
                    <xdr:colOff>850900</xdr:colOff>
                    <xdr:row>54</xdr:row>
                    <xdr:rowOff>419100</xdr:rowOff>
                  </to>
                </anchor>
              </controlPr>
            </control>
          </mc:Choice>
        </mc:AlternateContent>
        <mc:AlternateContent xmlns:mc="http://schemas.openxmlformats.org/markup-compatibility/2006">
          <mc:Choice Requires="x14">
            <control shapeId="12352" r:id="rId67" name="Option Button 64">
              <controlPr defaultSize="0" autoFill="0" autoLine="0" autoPict="0">
                <anchor moveWithCells="1" sizeWithCells="1">
                  <from>
                    <xdr:col>1</xdr:col>
                    <xdr:colOff>50800</xdr:colOff>
                    <xdr:row>54</xdr:row>
                    <xdr:rowOff>203200</xdr:rowOff>
                  </from>
                  <to>
                    <xdr:col>1</xdr:col>
                    <xdr:colOff>425450</xdr:colOff>
                    <xdr:row>54</xdr:row>
                    <xdr:rowOff>419100</xdr:rowOff>
                  </to>
                </anchor>
              </controlPr>
            </control>
          </mc:Choice>
        </mc:AlternateContent>
        <mc:AlternateContent xmlns:mc="http://schemas.openxmlformats.org/markup-compatibility/2006">
          <mc:Choice Requires="x14">
            <control shapeId="12353" r:id="rId68" name="Group Box 65">
              <controlPr defaultSize="0" autoFill="0" autoPict="0">
                <anchor moveWithCells="1" sizeWithCells="1">
                  <from>
                    <xdr:col>1</xdr:col>
                    <xdr:colOff>0</xdr:colOff>
                    <xdr:row>55</xdr:row>
                    <xdr:rowOff>0</xdr:rowOff>
                  </from>
                  <to>
                    <xdr:col>5</xdr:col>
                    <xdr:colOff>742950</xdr:colOff>
                    <xdr:row>56</xdr:row>
                    <xdr:rowOff>0</xdr:rowOff>
                  </to>
                </anchor>
              </controlPr>
            </control>
          </mc:Choice>
        </mc:AlternateContent>
        <mc:AlternateContent xmlns:mc="http://schemas.openxmlformats.org/markup-compatibility/2006">
          <mc:Choice Requires="x14">
            <control shapeId="12354" r:id="rId69" name="Option Button 66">
              <controlPr defaultSize="0" autoFill="0" autoLine="0" autoPict="0">
                <anchor moveWithCells="1" sizeWithCells="1">
                  <from>
                    <xdr:col>5</xdr:col>
                    <xdr:colOff>25400</xdr:colOff>
                    <xdr:row>55</xdr:row>
                    <xdr:rowOff>203200</xdr:rowOff>
                  </from>
                  <to>
                    <xdr:col>5</xdr:col>
                    <xdr:colOff>565150</xdr:colOff>
                    <xdr:row>55</xdr:row>
                    <xdr:rowOff>419100</xdr:rowOff>
                  </to>
                </anchor>
              </controlPr>
            </control>
          </mc:Choice>
        </mc:AlternateContent>
        <mc:AlternateContent xmlns:mc="http://schemas.openxmlformats.org/markup-compatibility/2006">
          <mc:Choice Requires="x14">
            <control shapeId="12355" r:id="rId70" name="Option Button 67">
              <controlPr defaultSize="0" autoFill="0" autoLine="0" autoPict="0">
                <anchor moveWithCells="1" sizeWithCells="1">
                  <from>
                    <xdr:col>1</xdr:col>
                    <xdr:colOff>469900</xdr:colOff>
                    <xdr:row>55</xdr:row>
                    <xdr:rowOff>203200</xdr:rowOff>
                  </from>
                  <to>
                    <xdr:col>1</xdr:col>
                    <xdr:colOff>850900</xdr:colOff>
                    <xdr:row>55</xdr:row>
                    <xdr:rowOff>419100</xdr:rowOff>
                  </to>
                </anchor>
              </controlPr>
            </control>
          </mc:Choice>
        </mc:AlternateContent>
        <mc:AlternateContent xmlns:mc="http://schemas.openxmlformats.org/markup-compatibility/2006">
          <mc:Choice Requires="x14">
            <control shapeId="12356" r:id="rId71" name="Option Button 68">
              <controlPr defaultSize="0" autoFill="0" autoLine="0" autoPict="0">
                <anchor moveWithCells="1" sizeWithCells="1">
                  <from>
                    <xdr:col>1</xdr:col>
                    <xdr:colOff>50800</xdr:colOff>
                    <xdr:row>55</xdr:row>
                    <xdr:rowOff>203200</xdr:rowOff>
                  </from>
                  <to>
                    <xdr:col>1</xdr:col>
                    <xdr:colOff>425450</xdr:colOff>
                    <xdr:row>55</xdr:row>
                    <xdr:rowOff>419100</xdr:rowOff>
                  </to>
                </anchor>
              </controlPr>
            </control>
          </mc:Choice>
        </mc:AlternateContent>
        <mc:AlternateContent xmlns:mc="http://schemas.openxmlformats.org/markup-compatibility/2006">
          <mc:Choice Requires="x14">
            <control shapeId="12357" r:id="rId72" name="Group Box 69">
              <controlPr defaultSize="0" autoFill="0" autoPict="0">
                <anchor moveWithCells="1" sizeWithCells="1">
                  <from>
                    <xdr:col>1</xdr:col>
                    <xdr:colOff>0</xdr:colOff>
                    <xdr:row>59</xdr:row>
                    <xdr:rowOff>0</xdr:rowOff>
                  </from>
                  <to>
                    <xdr:col>5</xdr:col>
                    <xdr:colOff>742950</xdr:colOff>
                    <xdr:row>60</xdr:row>
                    <xdr:rowOff>0</xdr:rowOff>
                  </to>
                </anchor>
              </controlPr>
            </control>
          </mc:Choice>
        </mc:AlternateContent>
        <mc:AlternateContent xmlns:mc="http://schemas.openxmlformats.org/markup-compatibility/2006">
          <mc:Choice Requires="x14">
            <control shapeId="12358" r:id="rId73" name="Option Button 70">
              <controlPr defaultSize="0" autoFill="0" autoLine="0" autoPict="0">
                <anchor moveWithCells="1" sizeWithCells="1">
                  <from>
                    <xdr:col>5</xdr:col>
                    <xdr:colOff>25400</xdr:colOff>
                    <xdr:row>59</xdr:row>
                    <xdr:rowOff>203200</xdr:rowOff>
                  </from>
                  <to>
                    <xdr:col>5</xdr:col>
                    <xdr:colOff>565150</xdr:colOff>
                    <xdr:row>59</xdr:row>
                    <xdr:rowOff>419100</xdr:rowOff>
                  </to>
                </anchor>
              </controlPr>
            </control>
          </mc:Choice>
        </mc:AlternateContent>
        <mc:AlternateContent xmlns:mc="http://schemas.openxmlformats.org/markup-compatibility/2006">
          <mc:Choice Requires="x14">
            <control shapeId="12359" r:id="rId74" name="Option Button 71">
              <controlPr defaultSize="0" autoFill="0" autoLine="0" autoPict="0">
                <anchor moveWithCells="1" sizeWithCells="1">
                  <from>
                    <xdr:col>1</xdr:col>
                    <xdr:colOff>469900</xdr:colOff>
                    <xdr:row>59</xdr:row>
                    <xdr:rowOff>203200</xdr:rowOff>
                  </from>
                  <to>
                    <xdr:col>1</xdr:col>
                    <xdr:colOff>850900</xdr:colOff>
                    <xdr:row>59</xdr:row>
                    <xdr:rowOff>419100</xdr:rowOff>
                  </to>
                </anchor>
              </controlPr>
            </control>
          </mc:Choice>
        </mc:AlternateContent>
        <mc:AlternateContent xmlns:mc="http://schemas.openxmlformats.org/markup-compatibility/2006">
          <mc:Choice Requires="x14">
            <control shapeId="12360" r:id="rId75" name="Option Button 72">
              <controlPr defaultSize="0" autoFill="0" autoLine="0" autoPict="0">
                <anchor moveWithCells="1" sizeWithCells="1">
                  <from>
                    <xdr:col>1</xdr:col>
                    <xdr:colOff>50800</xdr:colOff>
                    <xdr:row>59</xdr:row>
                    <xdr:rowOff>203200</xdr:rowOff>
                  </from>
                  <to>
                    <xdr:col>1</xdr:col>
                    <xdr:colOff>425450</xdr:colOff>
                    <xdr:row>59</xdr:row>
                    <xdr:rowOff>419100</xdr:rowOff>
                  </to>
                </anchor>
              </controlPr>
            </control>
          </mc:Choice>
        </mc:AlternateContent>
        <mc:AlternateContent xmlns:mc="http://schemas.openxmlformats.org/markup-compatibility/2006">
          <mc:Choice Requires="x14">
            <control shapeId="12361" r:id="rId76" name="Group Box 73">
              <controlPr defaultSize="0" autoFill="0" autoPict="0">
                <anchor moveWithCells="1" sizeWithCells="1">
                  <from>
                    <xdr:col>1</xdr:col>
                    <xdr:colOff>0</xdr:colOff>
                    <xdr:row>60</xdr:row>
                    <xdr:rowOff>0</xdr:rowOff>
                  </from>
                  <to>
                    <xdr:col>5</xdr:col>
                    <xdr:colOff>742950</xdr:colOff>
                    <xdr:row>61</xdr:row>
                    <xdr:rowOff>0</xdr:rowOff>
                  </to>
                </anchor>
              </controlPr>
            </control>
          </mc:Choice>
        </mc:AlternateContent>
        <mc:AlternateContent xmlns:mc="http://schemas.openxmlformats.org/markup-compatibility/2006">
          <mc:Choice Requires="x14">
            <control shapeId="12362" r:id="rId77" name="Option Button 74">
              <controlPr defaultSize="0" autoFill="0" autoLine="0" autoPict="0">
                <anchor moveWithCells="1" sizeWithCells="1">
                  <from>
                    <xdr:col>5</xdr:col>
                    <xdr:colOff>25400</xdr:colOff>
                    <xdr:row>60</xdr:row>
                    <xdr:rowOff>203200</xdr:rowOff>
                  </from>
                  <to>
                    <xdr:col>5</xdr:col>
                    <xdr:colOff>565150</xdr:colOff>
                    <xdr:row>60</xdr:row>
                    <xdr:rowOff>419100</xdr:rowOff>
                  </to>
                </anchor>
              </controlPr>
            </control>
          </mc:Choice>
        </mc:AlternateContent>
        <mc:AlternateContent xmlns:mc="http://schemas.openxmlformats.org/markup-compatibility/2006">
          <mc:Choice Requires="x14">
            <control shapeId="12363" r:id="rId78" name="Option Button 75">
              <controlPr defaultSize="0" autoFill="0" autoLine="0" autoPict="0">
                <anchor moveWithCells="1" sizeWithCells="1">
                  <from>
                    <xdr:col>1</xdr:col>
                    <xdr:colOff>469900</xdr:colOff>
                    <xdr:row>60</xdr:row>
                    <xdr:rowOff>203200</xdr:rowOff>
                  </from>
                  <to>
                    <xdr:col>1</xdr:col>
                    <xdr:colOff>850900</xdr:colOff>
                    <xdr:row>60</xdr:row>
                    <xdr:rowOff>419100</xdr:rowOff>
                  </to>
                </anchor>
              </controlPr>
            </control>
          </mc:Choice>
        </mc:AlternateContent>
        <mc:AlternateContent xmlns:mc="http://schemas.openxmlformats.org/markup-compatibility/2006">
          <mc:Choice Requires="x14">
            <control shapeId="12364" r:id="rId79" name="Option Button 76">
              <controlPr defaultSize="0" autoFill="0" autoLine="0" autoPict="0">
                <anchor moveWithCells="1" sizeWithCells="1">
                  <from>
                    <xdr:col>1</xdr:col>
                    <xdr:colOff>50800</xdr:colOff>
                    <xdr:row>60</xdr:row>
                    <xdr:rowOff>203200</xdr:rowOff>
                  </from>
                  <to>
                    <xdr:col>1</xdr:col>
                    <xdr:colOff>425450</xdr:colOff>
                    <xdr:row>60</xdr:row>
                    <xdr:rowOff>419100</xdr:rowOff>
                  </to>
                </anchor>
              </controlPr>
            </control>
          </mc:Choice>
        </mc:AlternateContent>
        <mc:AlternateContent xmlns:mc="http://schemas.openxmlformats.org/markup-compatibility/2006">
          <mc:Choice Requires="x14">
            <control shapeId="12365" r:id="rId80" name="Group Box 77">
              <controlPr defaultSize="0" autoFill="0" autoPict="0">
                <anchor moveWithCells="1" sizeWithCells="1">
                  <from>
                    <xdr:col>1</xdr:col>
                    <xdr:colOff>0</xdr:colOff>
                    <xdr:row>64</xdr:row>
                    <xdr:rowOff>0</xdr:rowOff>
                  </from>
                  <to>
                    <xdr:col>5</xdr:col>
                    <xdr:colOff>742950</xdr:colOff>
                    <xdr:row>65</xdr:row>
                    <xdr:rowOff>0</xdr:rowOff>
                  </to>
                </anchor>
              </controlPr>
            </control>
          </mc:Choice>
        </mc:AlternateContent>
        <mc:AlternateContent xmlns:mc="http://schemas.openxmlformats.org/markup-compatibility/2006">
          <mc:Choice Requires="x14">
            <control shapeId="12366" r:id="rId81" name="Option Button 78">
              <controlPr defaultSize="0" autoFill="0" autoLine="0" autoPict="0">
                <anchor moveWithCells="1" sizeWithCells="1">
                  <from>
                    <xdr:col>5</xdr:col>
                    <xdr:colOff>25400</xdr:colOff>
                    <xdr:row>64</xdr:row>
                    <xdr:rowOff>203200</xdr:rowOff>
                  </from>
                  <to>
                    <xdr:col>5</xdr:col>
                    <xdr:colOff>565150</xdr:colOff>
                    <xdr:row>64</xdr:row>
                    <xdr:rowOff>419100</xdr:rowOff>
                  </to>
                </anchor>
              </controlPr>
            </control>
          </mc:Choice>
        </mc:AlternateContent>
        <mc:AlternateContent xmlns:mc="http://schemas.openxmlformats.org/markup-compatibility/2006">
          <mc:Choice Requires="x14">
            <control shapeId="12367" r:id="rId82" name="Option Button 79">
              <controlPr defaultSize="0" autoFill="0" autoLine="0" autoPict="0">
                <anchor moveWithCells="1" sizeWithCells="1">
                  <from>
                    <xdr:col>1</xdr:col>
                    <xdr:colOff>469900</xdr:colOff>
                    <xdr:row>64</xdr:row>
                    <xdr:rowOff>203200</xdr:rowOff>
                  </from>
                  <to>
                    <xdr:col>1</xdr:col>
                    <xdr:colOff>850900</xdr:colOff>
                    <xdr:row>64</xdr:row>
                    <xdr:rowOff>419100</xdr:rowOff>
                  </to>
                </anchor>
              </controlPr>
            </control>
          </mc:Choice>
        </mc:AlternateContent>
        <mc:AlternateContent xmlns:mc="http://schemas.openxmlformats.org/markup-compatibility/2006">
          <mc:Choice Requires="x14">
            <control shapeId="12368" r:id="rId83" name="Option Button 80">
              <controlPr defaultSize="0" autoFill="0" autoLine="0" autoPict="0">
                <anchor moveWithCells="1" sizeWithCells="1">
                  <from>
                    <xdr:col>1</xdr:col>
                    <xdr:colOff>50800</xdr:colOff>
                    <xdr:row>64</xdr:row>
                    <xdr:rowOff>203200</xdr:rowOff>
                  </from>
                  <to>
                    <xdr:col>1</xdr:col>
                    <xdr:colOff>425450</xdr:colOff>
                    <xdr:row>64</xdr:row>
                    <xdr:rowOff>419100</xdr:rowOff>
                  </to>
                </anchor>
              </controlPr>
            </control>
          </mc:Choice>
        </mc:AlternateContent>
        <mc:AlternateContent xmlns:mc="http://schemas.openxmlformats.org/markup-compatibility/2006">
          <mc:Choice Requires="x14">
            <control shapeId="12369" r:id="rId84" name="Group Box 81">
              <controlPr defaultSize="0" autoFill="0" autoPict="0">
                <anchor moveWithCells="1" sizeWithCells="1">
                  <from>
                    <xdr:col>1</xdr:col>
                    <xdr:colOff>0</xdr:colOff>
                    <xdr:row>65</xdr:row>
                    <xdr:rowOff>0</xdr:rowOff>
                  </from>
                  <to>
                    <xdr:col>5</xdr:col>
                    <xdr:colOff>742950</xdr:colOff>
                    <xdr:row>66</xdr:row>
                    <xdr:rowOff>0</xdr:rowOff>
                  </to>
                </anchor>
              </controlPr>
            </control>
          </mc:Choice>
        </mc:AlternateContent>
        <mc:AlternateContent xmlns:mc="http://schemas.openxmlformats.org/markup-compatibility/2006">
          <mc:Choice Requires="x14">
            <control shapeId="12370" r:id="rId85" name="Option Button 82">
              <controlPr defaultSize="0" autoFill="0" autoLine="0" autoPict="0">
                <anchor moveWithCells="1" sizeWithCells="1">
                  <from>
                    <xdr:col>5</xdr:col>
                    <xdr:colOff>25400</xdr:colOff>
                    <xdr:row>65</xdr:row>
                    <xdr:rowOff>203200</xdr:rowOff>
                  </from>
                  <to>
                    <xdr:col>5</xdr:col>
                    <xdr:colOff>565150</xdr:colOff>
                    <xdr:row>65</xdr:row>
                    <xdr:rowOff>419100</xdr:rowOff>
                  </to>
                </anchor>
              </controlPr>
            </control>
          </mc:Choice>
        </mc:AlternateContent>
        <mc:AlternateContent xmlns:mc="http://schemas.openxmlformats.org/markup-compatibility/2006">
          <mc:Choice Requires="x14">
            <control shapeId="12371" r:id="rId86" name="Option Button 83">
              <controlPr defaultSize="0" autoFill="0" autoLine="0" autoPict="0">
                <anchor moveWithCells="1" sizeWithCells="1">
                  <from>
                    <xdr:col>1</xdr:col>
                    <xdr:colOff>469900</xdr:colOff>
                    <xdr:row>65</xdr:row>
                    <xdr:rowOff>203200</xdr:rowOff>
                  </from>
                  <to>
                    <xdr:col>1</xdr:col>
                    <xdr:colOff>850900</xdr:colOff>
                    <xdr:row>65</xdr:row>
                    <xdr:rowOff>419100</xdr:rowOff>
                  </to>
                </anchor>
              </controlPr>
            </control>
          </mc:Choice>
        </mc:AlternateContent>
        <mc:AlternateContent xmlns:mc="http://schemas.openxmlformats.org/markup-compatibility/2006">
          <mc:Choice Requires="x14">
            <control shapeId="12372" r:id="rId87" name="Option Button 84">
              <controlPr defaultSize="0" autoFill="0" autoLine="0" autoPict="0">
                <anchor moveWithCells="1" sizeWithCells="1">
                  <from>
                    <xdr:col>1</xdr:col>
                    <xdr:colOff>50800</xdr:colOff>
                    <xdr:row>65</xdr:row>
                    <xdr:rowOff>203200</xdr:rowOff>
                  </from>
                  <to>
                    <xdr:col>1</xdr:col>
                    <xdr:colOff>425450</xdr:colOff>
                    <xdr:row>65</xdr:row>
                    <xdr:rowOff>419100</xdr:rowOff>
                  </to>
                </anchor>
              </controlPr>
            </control>
          </mc:Choice>
        </mc:AlternateContent>
        <mc:AlternateContent xmlns:mc="http://schemas.openxmlformats.org/markup-compatibility/2006">
          <mc:Choice Requires="x14">
            <control shapeId="12373" r:id="rId88" name="Group Box 85">
              <controlPr defaultSize="0" autoFill="0" autoPict="0">
                <anchor moveWithCells="1" sizeWithCells="1">
                  <from>
                    <xdr:col>1</xdr:col>
                    <xdr:colOff>0</xdr:colOff>
                    <xdr:row>78</xdr:row>
                    <xdr:rowOff>0</xdr:rowOff>
                  </from>
                  <to>
                    <xdr:col>5</xdr:col>
                    <xdr:colOff>742950</xdr:colOff>
                    <xdr:row>79</xdr:row>
                    <xdr:rowOff>0</xdr:rowOff>
                  </to>
                </anchor>
              </controlPr>
            </control>
          </mc:Choice>
        </mc:AlternateContent>
        <mc:AlternateContent xmlns:mc="http://schemas.openxmlformats.org/markup-compatibility/2006">
          <mc:Choice Requires="x14">
            <control shapeId="12374" r:id="rId89" name="Option Button 86">
              <controlPr defaultSize="0" autoFill="0" autoLine="0" autoPict="0">
                <anchor moveWithCells="1" sizeWithCells="1">
                  <from>
                    <xdr:col>5</xdr:col>
                    <xdr:colOff>25400</xdr:colOff>
                    <xdr:row>78</xdr:row>
                    <xdr:rowOff>203200</xdr:rowOff>
                  </from>
                  <to>
                    <xdr:col>5</xdr:col>
                    <xdr:colOff>565150</xdr:colOff>
                    <xdr:row>78</xdr:row>
                    <xdr:rowOff>419100</xdr:rowOff>
                  </to>
                </anchor>
              </controlPr>
            </control>
          </mc:Choice>
        </mc:AlternateContent>
        <mc:AlternateContent xmlns:mc="http://schemas.openxmlformats.org/markup-compatibility/2006">
          <mc:Choice Requires="x14">
            <control shapeId="12375" r:id="rId90" name="Option Button 87">
              <controlPr defaultSize="0" autoFill="0" autoLine="0" autoPict="0">
                <anchor moveWithCells="1" sizeWithCells="1">
                  <from>
                    <xdr:col>1</xdr:col>
                    <xdr:colOff>469900</xdr:colOff>
                    <xdr:row>78</xdr:row>
                    <xdr:rowOff>203200</xdr:rowOff>
                  </from>
                  <to>
                    <xdr:col>1</xdr:col>
                    <xdr:colOff>850900</xdr:colOff>
                    <xdr:row>78</xdr:row>
                    <xdr:rowOff>419100</xdr:rowOff>
                  </to>
                </anchor>
              </controlPr>
            </control>
          </mc:Choice>
        </mc:AlternateContent>
        <mc:AlternateContent xmlns:mc="http://schemas.openxmlformats.org/markup-compatibility/2006">
          <mc:Choice Requires="x14">
            <control shapeId="12376" r:id="rId91" name="Option Button 88">
              <controlPr defaultSize="0" autoFill="0" autoLine="0" autoPict="0">
                <anchor moveWithCells="1" sizeWithCells="1">
                  <from>
                    <xdr:col>1</xdr:col>
                    <xdr:colOff>50800</xdr:colOff>
                    <xdr:row>78</xdr:row>
                    <xdr:rowOff>203200</xdr:rowOff>
                  </from>
                  <to>
                    <xdr:col>1</xdr:col>
                    <xdr:colOff>425450</xdr:colOff>
                    <xdr:row>78</xdr:row>
                    <xdr:rowOff>419100</xdr:rowOff>
                  </to>
                </anchor>
              </controlPr>
            </control>
          </mc:Choice>
        </mc:AlternateContent>
        <mc:AlternateContent xmlns:mc="http://schemas.openxmlformats.org/markup-compatibility/2006">
          <mc:Choice Requires="x14">
            <control shapeId="12377" r:id="rId92" name="Group Box 89">
              <controlPr defaultSize="0" autoFill="0" autoPict="0">
                <anchor moveWithCells="1" sizeWithCells="1">
                  <from>
                    <xdr:col>1</xdr:col>
                    <xdr:colOff>0</xdr:colOff>
                    <xdr:row>79</xdr:row>
                    <xdr:rowOff>0</xdr:rowOff>
                  </from>
                  <to>
                    <xdr:col>5</xdr:col>
                    <xdr:colOff>742950</xdr:colOff>
                    <xdr:row>80</xdr:row>
                    <xdr:rowOff>0</xdr:rowOff>
                  </to>
                </anchor>
              </controlPr>
            </control>
          </mc:Choice>
        </mc:AlternateContent>
        <mc:AlternateContent xmlns:mc="http://schemas.openxmlformats.org/markup-compatibility/2006">
          <mc:Choice Requires="x14">
            <control shapeId="12378" r:id="rId93" name="Option Button 90">
              <controlPr defaultSize="0" autoFill="0" autoLine="0" autoPict="0">
                <anchor moveWithCells="1" sizeWithCells="1">
                  <from>
                    <xdr:col>5</xdr:col>
                    <xdr:colOff>25400</xdr:colOff>
                    <xdr:row>79</xdr:row>
                    <xdr:rowOff>203200</xdr:rowOff>
                  </from>
                  <to>
                    <xdr:col>5</xdr:col>
                    <xdr:colOff>565150</xdr:colOff>
                    <xdr:row>79</xdr:row>
                    <xdr:rowOff>419100</xdr:rowOff>
                  </to>
                </anchor>
              </controlPr>
            </control>
          </mc:Choice>
        </mc:AlternateContent>
        <mc:AlternateContent xmlns:mc="http://schemas.openxmlformats.org/markup-compatibility/2006">
          <mc:Choice Requires="x14">
            <control shapeId="12379" r:id="rId94" name="Option Button 91">
              <controlPr defaultSize="0" autoFill="0" autoLine="0" autoPict="0">
                <anchor moveWithCells="1" sizeWithCells="1">
                  <from>
                    <xdr:col>1</xdr:col>
                    <xdr:colOff>469900</xdr:colOff>
                    <xdr:row>79</xdr:row>
                    <xdr:rowOff>203200</xdr:rowOff>
                  </from>
                  <to>
                    <xdr:col>1</xdr:col>
                    <xdr:colOff>850900</xdr:colOff>
                    <xdr:row>79</xdr:row>
                    <xdr:rowOff>419100</xdr:rowOff>
                  </to>
                </anchor>
              </controlPr>
            </control>
          </mc:Choice>
        </mc:AlternateContent>
        <mc:AlternateContent xmlns:mc="http://schemas.openxmlformats.org/markup-compatibility/2006">
          <mc:Choice Requires="x14">
            <control shapeId="12380" r:id="rId95" name="Option Button 92">
              <controlPr defaultSize="0" autoFill="0" autoLine="0" autoPict="0">
                <anchor moveWithCells="1" sizeWithCells="1">
                  <from>
                    <xdr:col>1</xdr:col>
                    <xdr:colOff>50800</xdr:colOff>
                    <xdr:row>79</xdr:row>
                    <xdr:rowOff>203200</xdr:rowOff>
                  </from>
                  <to>
                    <xdr:col>1</xdr:col>
                    <xdr:colOff>425450</xdr:colOff>
                    <xdr:row>79</xdr:row>
                    <xdr:rowOff>419100</xdr:rowOff>
                  </to>
                </anchor>
              </controlPr>
            </control>
          </mc:Choice>
        </mc:AlternateContent>
        <mc:AlternateContent xmlns:mc="http://schemas.openxmlformats.org/markup-compatibility/2006">
          <mc:Choice Requires="x14">
            <control shapeId="12381" r:id="rId96" name="Group Box 93">
              <controlPr defaultSize="0" autoFill="0" autoPict="0">
                <anchor moveWithCells="1" sizeWithCells="1">
                  <from>
                    <xdr:col>1</xdr:col>
                    <xdr:colOff>0</xdr:colOff>
                    <xdr:row>80</xdr:row>
                    <xdr:rowOff>0</xdr:rowOff>
                  </from>
                  <to>
                    <xdr:col>5</xdr:col>
                    <xdr:colOff>742950</xdr:colOff>
                    <xdr:row>81</xdr:row>
                    <xdr:rowOff>0</xdr:rowOff>
                  </to>
                </anchor>
              </controlPr>
            </control>
          </mc:Choice>
        </mc:AlternateContent>
        <mc:AlternateContent xmlns:mc="http://schemas.openxmlformats.org/markup-compatibility/2006">
          <mc:Choice Requires="x14">
            <control shapeId="12382" r:id="rId97" name="Option Button 94">
              <controlPr defaultSize="0" autoFill="0" autoLine="0" autoPict="0">
                <anchor moveWithCells="1" sizeWithCells="1">
                  <from>
                    <xdr:col>5</xdr:col>
                    <xdr:colOff>25400</xdr:colOff>
                    <xdr:row>80</xdr:row>
                    <xdr:rowOff>203200</xdr:rowOff>
                  </from>
                  <to>
                    <xdr:col>5</xdr:col>
                    <xdr:colOff>565150</xdr:colOff>
                    <xdr:row>80</xdr:row>
                    <xdr:rowOff>419100</xdr:rowOff>
                  </to>
                </anchor>
              </controlPr>
            </control>
          </mc:Choice>
        </mc:AlternateContent>
        <mc:AlternateContent xmlns:mc="http://schemas.openxmlformats.org/markup-compatibility/2006">
          <mc:Choice Requires="x14">
            <control shapeId="12383" r:id="rId98" name="Option Button 95">
              <controlPr defaultSize="0" autoFill="0" autoLine="0" autoPict="0">
                <anchor moveWithCells="1" sizeWithCells="1">
                  <from>
                    <xdr:col>1</xdr:col>
                    <xdr:colOff>469900</xdr:colOff>
                    <xdr:row>80</xdr:row>
                    <xdr:rowOff>203200</xdr:rowOff>
                  </from>
                  <to>
                    <xdr:col>1</xdr:col>
                    <xdr:colOff>850900</xdr:colOff>
                    <xdr:row>80</xdr:row>
                    <xdr:rowOff>419100</xdr:rowOff>
                  </to>
                </anchor>
              </controlPr>
            </control>
          </mc:Choice>
        </mc:AlternateContent>
        <mc:AlternateContent xmlns:mc="http://schemas.openxmlformats.org/markup-compatibility/2006">
          <mc:Choice Requires="x14">
            <control shapeId="12384" r:id="rId99" name="Option Button 96">
              <controlPr defaultSize="0" autoFill="0" autoLine="0" autoPict="0">
                <anchor moveWithCells="1" sizeWithCells="1">
                  <from>
                    <xdr:col>1</xdr:col>
                    <xdr:colOff>50800</xdr:colOff>
                    <xdr:row>80</xdr:row>
                    <xdr:rowOff>203200</xdr:rowOff>
                  </from>
                  <to>
                    <xdr:col>1</xdr:col>
                    <xdr:colOff>425450</xdr:colOff>
                    <xdr:row>80</xdr:row>
                    <xdr:rowOff>419100</xdr:rowOff>
                  </to>
                </anchor>
              </controlPr>
            </control>
          </mc:Choice>
        </mc:AlternateContent>
        <mc:AlternateContent xmlns:mc="http://schemas.openxmlformats.org/markup-compatibility/2006">
          <mc:Choice Requires="x14">
            <control shapeId="12385" r:id="rId100" name="Group Box 97">
              <controlPr defaultSize="0" autoFill="0" autoPict="0">
                <anchor moveWithCells="1" sizeWithCells="1">
                  <from>
                    <xdr:col>1</xdr:col>
                    <xdr:colOff>0</xdr:colOff>
                    <xdr:row>84</xdr:row>
                    <xdr:rowOff>0</xdr:rowOff>
                  </from>
                  <to>
                    <xdr:col>5</xdr:col>
                    <xdr:colOff>742950</xdr:colOff>
                    <xdr:row>85</xdr:row>
                    <xdr:rowOff>0</xdr:rowOff>
                  </to>
                </anchor>
              </controlPr>
            </control>
          </mc:Choice>
        </mc:AlternateContent>
        <mc:AlternateContent xmlns:mc="http://schemas.openxmlformats.org/markup-compatibility/2006">
          <mc:Choice Requires="x14">
            <control shapeId="12386" r:id="rId101" name="Option Button 98">
              <controlPr defaultSize="0" autoFill="0" autoLine="0" autoPict="0">
                <anchor moveWithCells="1" sizeWithCells="1">
                  <from>
                    <xdr:col>5</xdr:col>
                    <xdr:colOff>25400</xdr:colOff>
                    <xdr:row>84</xdr:row>
                    <xdr:rowOff>203200</xdr:rowOff>
                  </from>
                  <to>
                    <xdr:col>5</xdr:col>
                    <xdr:colOff>565150</xdr:colOff>
                    <xdr:row>84</xdr:row>
                    <xdr:rowOff>419100</xdr:rowOff>
                  </to>
                </anchor>
              </controlPr>
            </control>
          </mc:Choice>
        </mc:AlternateContent>
        <mc:AlternateContent xmlns:mc="http://schemas.openxmlformats.org/markup-compatibility/2006">
          <mc:Choice Requires="x14">
            <control shapeId="12387" r:id="rId102" name="Option Button 99">
              <controlPr defaultSize="0" autoFill="0" autoLine="0" autoPict="0">
                <anchor moveWithCells="1" sizeWithCells="1">
                  <from>
                    <xdr:col>1</xdr:col>
                    <xdr:colOff>469900</xdr:colOff>
                    <xdr:row>84</xdr:row>
                    <xdr:rowOff>203200</xdr:rowOff>
                  </from>
                  <to>
                    <xdr:col>1</xdr:col>
                    <xdr:colOff>850900</xdr:colOff>
                    <xdr:row>84</xdr:row>
                    <xdr:rowOff>419100</xdr:rowOff>
                  </to>
                </anchor>
              </controlPr>
            </control>
          </mc:Choice>
        </mc:AlternateContent>
        <mc:AlternateContent xmlns:mc="http://schemas.openxmlformats.org/markup-compatibility/2006">
          <mc:Choice Requires="x14">
            <control shapeId="12388" r:id="rId103" name="Option Button 100">
              <controlPr defaultSize="0" autoFill="0" autoLine="0" autoPict="0">
                <anchor moveWithCells="1" sizeWithCells="1">
                  <from>
                    <xdr:col>1</xdr:col>
                    <xdr:colOff>50800</xdr:colOff>
                    <xdr:row>84</xdr:row>
                    <xdr:rowOff>203200</xdr:rowOff>
                  </from>
                  <to>
                    <xdr:col>1</xdr:col>
                    <xdr:colOff>425450</xdr:colOff>
                    <xdr:row>84</xdr:row>
                    <xdr:rowOff>419100</xdr:rowOff>
                  </to>
                </anchor>
              </controlPr>
            </control>
          </mc:Choice>
        </mc:AlternateContent>
        <mc:AlternateContent xmlns:mc="http://schemas.openxmlformats.org/markup-compatibility/2006">
          <mc:Choice Requires="x14">
            <control shapeId="12389" r:id="rId104" name="Group Box 101">
              <controlPr defaultSize="0" autoFill="0" autoPict="0">
                <anchor moveWithCells="1" sizeWithCells="1">
                  <from>
                    <xdr:col>1</xdr:col>
                    <xdr:colOff>0</xdr:colOff>
                    <xdr:row>85</xdr:row>
                    <xdr:rowOff>0</xdr:rowOff>
                  </from>
                  <to>
                    <xdr:col>5</xdr:col>
                    <xdr:colOff>742950</xdr:colOff>
                    <xdr:row>86</xdr:row>
                    <xdr:rowOff>0</xdr:rowOff>
                  </to>
                </anchor>
              </controlPr>
            </control>
          </mc:Choice>
        </mc:AlternateContent>
        <mc:AlternateContent xmlns:mc="http://schemas.openxmlformats.org/markup-compatibility/2006">
          <mc:Choice Requires="x14">
            <control shapeId="12390" r:id="rId105" name="Option Button 102">
              <controlPr defaultSize="0" autoFill="0" autoLine="0" autoPict="0">
                <anchor moveWithCells="1" sizeWithCells="1">
                  <from>
                    <xdr:col>5</xdr:col>
                    <xdr:colOff>25400</xdr:colOff>
                    <xdr:row>85</xdr:row>
                    <xdr:rowOff>203200</xdr:rowOff>
                  </from>
                  <to>
                    <xdr:col>5</xdr:col>
                    <xdr:colOff>565150</xdr:colOff>
                    <xdr:row>85</xdr:row>
                    <xdr:rowOff>419100</xdr:rowOff>
                  </to>
                </anchor>
              </controlPr>
            </control>
          </mc:Choice>
        </mc:AlternateContent>
        <mc:AlternateContent xmlns:mc="http://schemas.openxmlformats.org/markup-compatibility/2006">
          <mc:Choice Requires="x14">
            <control shapeId="12391" r:id="rId106" name="Option Button 103">
              <controlPr defaultSize="0" autoFill="0" autoLine="0" autoPict="0">
                <anchor moveWithCells="1" sizeWithCells="1">
                  <from>
                    <xdr:col>1</xdr:col>
                    <xdr:colOff>469900</xdr:colOff>
                    <xdr:row>85</xdr:row>
                    <xdr:rowOff>203200</xdr:rowOff>
                  </from>
                  <to>
                    <xdr:col>1</xdr:col>
                    <xdr:colOff>850900</xdr:colOff>
                    <xdr:row>85</xdr:row>
                    <xdr:rowOff>419100</xdr:rowOff>
                  </to>
                </anchor>
              </controlPr>
            </control>
          </mc:Choice>
        </mc:AlternateContent>
        <mc:AlternateContent xmlns:mc="http://schemas.openxmlformats.org/markup-compatibility/2006">
          <mc:Choice Requires="x14">
            <control shapeId="12392" r:id="rId107" name="Option Button 104">
              <controlPr defaultSize="0" autoFill="0" autoLine="0" autoPict="0">
                <anchor moveWithCells="1" sizeWithCells="1">
                  <from>
                    <xdr:col>1</xdr:col>
                    <xdr:colOff>50800</xdr:colOff>
                    <xdr:row>85</xdr:row>
                    <xdr:rowOff>203200</xdr:rowOff>
                  </from>
                  <to>
                    <xdr:col>1</xdr:col>
                    <xdr:colOff>425450</xdr:colOff>
                    <xdr:row>85</xdr:row>
                    <xdr:rowOff>419100</xdr:rowOff>
                  </to>
                </anchor>
              </controlPr>
            </control>
          </mc:Choice>
        </mc:AlternateContent>
        <mc:AlternateContent xmlns:mc="http://schemas.openxmlformats.org/markup-compatibility/2006">
          <mc:Choice Requires="x14">
            <control shapeId="12393" r:id="rId108" name="Group Box 105">
              <controlPr defaultSize="0" autoFill="0" autoPict="0">
                <anchor moveWithCells="1" sizeWithCells="1">
                  <from>
                    <xdr:col>1</xdr:col>
                    <xdr:colOff>0</xdr:colOff>
                    <xdr:row>98</xdr:row>
                    <xdr:rowOff>0</xdr:rowOff>
                  </from>
                  <to>
                    <xdr:col>5</xdr:col>
                    <xdr:colOff>742950</xdr:colOff>
                    <xdr:row>99</xdr:row>
                    <xdr:rowOff>0</xdr:rowOff>
                  </to>
                </anchor>
              </controlPr>
            </control>
          </mc:Choice>
        </mc:AlternateContent>
        <mc:AlternateContent xmlns:mc="http://schemas.openxmlformats.org/markup-compatibility/2006">
          <mc:Choice Requires="x14">
            <control shapeId="12394" r:id="rId109" name="Option Button 106">
              <controlPr defaultSize="0" autoFill="0" autoLine="0" autoPict="0">
                <anchor moveWithCells="1" sizeWithCells="1">
                  <from>
                    <xdr:col>5</xdr:col>
                    <xdr:colOff>25400</xdr:colOff>
                    <xdr:row>98</xdr:row>
                    <xdr:rowOff>203200</xdr:rowOff>
                  </from>
                  <to>
                    <xdr:col>5</xdr:col>
                    <xdr:colOff>565150</xdr:colOff>
                    <xdr:row>98</xdr:row>
                    <xdr:rowOff>419100</xdr:rowOff>
                  </to>
                </anchor>
              </controlPr>
            </control>
          </mc:Choice>
        </mc:AlternateContent>
        <mc:AlternateContent xmlns:mc="http://schemas.openxmlformats.org/markup-compatibility/2006">
          <mc:Choice Requires="x14">
            <control shapeId="12395" r:id="rId110" name="Option Button 107">
              <controlPr defaultSize="0" autoFill="0" autoLine="0" autoPict="0">
                <anchor moveWithCells="1" sizeWithCells="1">
                  <from>
                    <xdr:col>1</xdr:col>
                    <xdr:colOff>469900</xdr:colOff>
                    <xdr:row>98</xdr:row>
                    <xdr:rowOff>203200</xdr:rowOff>
                  </from>
                  <to>
                    <xdr:col>1</xdr:col>
                    <xdr:colOff>850900</xdr:colOff>
                    <xdr:row>98</xdr:row>
                    <xdr:rowOff>419100</xdr:rowOff>
                  </to>
                </anchor>
              </controlPr>
            </control>
          </mc:Choice>
        </mc:AlternateContent>
        <mc:AlternateContent xmlns:mc="http://schemas.openxmlformats.org/markup-compatibility/2006">
          <mc:Choice Requires="x14">
            <control shapeId="12396" r:id="rId111" name="Option Button 108">
              <controlPr defaultSize="0" autoFill="0" autoLine="0" autoPict="0">
                <anchor moveWithCells="1" sizeWithCells="1">
                  <from>
                    <xdr:col>1</xdr:col>
                    <xdr:colOff>50800</xdr:colOff>
                    <xdr:row>98</xdr:row>
                    <xdr:rowOff>203200</xdr:rowOff>
                  </from>
                  <to>
                    <xdr:col>1</xdr:col>
                    <xdr:colOff>425450</xdr:colOff>
                    <xdr:row>98</xdr:row>
                    <xdr:rowOff>419100</xdr:rowOff>
                  </to>
                </anchor>
              </controlPr>
            </control>
          </mc:Choice>
        </mc:AlternateContent>
        <mc:AlternateContent xmlns:mc="http://schemas.openxmlformats.org/markup-compatibility/2006">
          <mc:Choice Requires="x14">
            <control shapeId="12397" r:id="rId112" name="Group Box 109">
              <controlPr defaultSize="0" autoFill="0" autoPict="0">
                <anchor moveWithCells="1" sizeWithCells="1">
                  <from>
                    <xdr:col>1</xdr:col>
                    <xdr:colOff>0</xdr:colOff>
                    <xdr:row>99</xdr:row>
                    <xdr:rowOff>0</xdr:rowOff>
                  </from>
                  <to>
                    <xdr:col>5</xdr:col>
                    <xdr:colOff>742950</xdr:colOff>
                    <xdr:row>100</xdr:row>
                    <xdr:rowOff>0</xdr:rowOff>
                  </to>
                </anchor>
              </controlPr>
            </control>
          </mc:Choice>
        </mc:AlternateContent>
        <mc:AlternateContent xmlns:mc="http://schemas.openxmlformats.org/markup-compatibility/2006">
          <mc:Choice Requires="x14">
            <control shapeId="12398" r:id="rId113" name="Option Button 110">
              <controlPr defaultSize="0" autoFill="0" autoLine="0" autoPict="0">
                <anchor moveWithCells="1" sizeWithCells="1">
                  <from>
                    <xdr:col>5</xdr:col>
                    <xdr:colOff>25400</xdr:colOff>
                    <xdr:row>99</xdr:row>
                    <xdr:rowOff>203200</xdr:rowOff>
                  </from>
                  <to>
                    <xdr:col>5</xdr:col>
                    <xdr:colOff>565150</xdr:colOff>
                    <xdr:row>99</xdr:row>
                    <xdr:rowOff>419100</xdr:rowOff>
                  </to>
                </anchor>
              </controlPr>
            </control>
          </mc:Choice>
        </mc:AlternateContent>
        <mc:AlternateContent xmlns:mc="http://schemas.openxmlformats.org/markup-compatibility/2006">
          <mc:Choice Requires="x14">
            <control shapeId="12399" r:id="rId114" name="Option Button 111">
              <controlPr defaultSize="0" autoFill="0" autoLine="0" autoPict="0">
                <anchor moveWithCells="1" sizeWithCells="1">
                  <from>
                    <xdr:col>1</xdr:col>
                    <xdr:colOff>469900</xdr:colOff>
                    <xdr:row>99</xdr:row>
                    <xdr:rowOff>203200</xdr:rowOff>
                  </from>
                  <to>
                    <xdr:col>1</xdr:col>
                    <xdr:colOff>850900</xdr:colOff>
                    <xdr:row>99</xdr:row>
                    <xdr:rowOff>419100</xdr:rowOff>
                  </to>
                </anchor>
              </controlPr>
            </control>
          </mc:Choice>
        </mc:AlternateContent>
        <mc:AlternateContent xmlns:mc="http://schemas.openxmlformats.org/markup-compatibility/2006">
          <mc:Choice Requires="x14">
            <control shapeId="12400" r:id="rId115" name="Option Button 112">
              <controlPr defaultSize="0" autoFill="0" autoLine="0" autoPict="0">
                <anchor moveWithCells="1" sizeWithCells="1">
                  <from>
                    <xdr:col>1</xdr:col>
                    <xdr:colOff>50800</xdr:colOff>
                    <xdr:row>99</xdr:row>
                    <xdr:rowOff>203200</xdr:rowOff>
                  </from>
                  <to>
                    <xdr:col>1</xdr:col>
                    <xdr:colOff>425450</xdr:colOff>
                    <xdr:row>99</xdr:row>
                    <xdr:rowOff>419100</xdr:rowOff>
                  </to>
                </anchor>
              </controlPr>
            </control>
          </mc:Choice>
        </mc:AlternateContent>
        <mc:AlternateContent xmlns:mc="http://schemas.openxmlformats.org/markup-compatibility/2006">
          <mc:Choice Requires="x14">
            <control shapeId="12401" r:id="rId116" name="Group Box 113">
              <controlPr defaultSize="0" autoFill="0" autoPict="0">
                <anchor moveWithCells="1" sizeWithCells="1">
                  <from>
                    <xdr:col>1</xdr:col>
                    <xdr:colOff>0</xdr:colOff>
                    <xdr:row>100</xdr:row>
                    <xdr:rowOff>0</xdr:rowOff>
                  </from>
                  <to>
                    <xdr:col>5</xdr:col>
                    <xdr:colOff>742950</xdr:colOff>
                    <xdr:row>101</xdr:row>
                    <xdr:rowOff>0</xdr:rowOff>
                  </to>
                </anchor>
              </controlPr>
            </control>
          </mc:Choice>
        </mc:AlternateContent>
        <mc:AlternateContent xmlns:mc="http://schemas.openxmlformats.org/markup-compatibility/2006">
          <mc:Choice Requires="x14">
            <control shapeId="12402" r:id="rId117" name="Option Button 114">
              <controlPr defaultSize="0" autoFill="0" autoLine="0" autoPict="0">
                <anchor moveWithCells="1" sizeWithCells="1">
                  <from>
                    <xdr:col>5</xdr:col>
                    <xdr:colOff>25400</xdr:colOff>
                    <xdr:row>100</xdr:row>
                    <xdr:rowOff>203200</xdr:rowOff>
                  </from>
                  <to>
                    <xdr:col>5</xdr:col>
                    <xdr:colOff>565150</xdr:colOff>
                    <xdr:row>100</xdr:row>
                    <xdr:rowOff>419100</xdr:rowOff>
                  </to>
                </anchor>
              </controlPr>
            </control>
          </mc:Choice>
        </mc:AlternateContent>
        <mc:AlternateContent xmlns:mc="http://schemas.openxmlformats.org/markup-compatibility/2006">
          <mc:Choice Requires="x14">
            <control shapeId="12403" r:id="rId118" name="Option Button 115">
              <controlPr defaultSize="0" autoFill="0" autoLine="0" autoPict="0">
                <anchor moveWithCells="1" sizeWithCells="1">
                  <from>
                    <xdr:col>1</xdr:col>
                    <xdr:colOff>469900</xdr:colOff>
                    <xdr:row>100</xdr:row>
                    <xdr:rowOff>203200</xdr:rowOff>
                  </from>
                  <to>
                    <xdr:col>1</xdr:col>
                    <xdr:colOff>850900</xdr:colOff>
                    <xdr:row>100</xdr:row>
                    <xdr:rowOff>419100</xdr:rowOff>
                  </to>
                </anchor>
              </controlPr>
            </control>
          </mc:Choice>
        </mc:AlternateContent>
        <mc:AlternateContent xmlns:mc="http://schemas.openxmlformats.org/markup-compatibility/2006">
          <mc:Choice Requires="x14">
            <control shapeId="12404" r:id="rId119" name="Option Button 116">
              <controlPr defaultSize="0" autoFill="0" autoLine="0" autoPict="0">
                <anchor moveWithCells="1" sizeWithCells="1">
                  <from>
                    <xdr:col>1</xdr:col>
                    <xdr:colOff>50800</xdr:colOff>
                    <xdr:row>100</xdr:row>
                    <xdr:rowOff>203200</xdr:rowOff>
                  </from>
                  <to>
                    <xdr:col>1</xdr:col>
                    <xdr:colOff>425450</xdr:colOff>
                    <xdr:row>100</xdr:row>
                    <xdr:rowOff>419100</xdr:rowOff>
                  </to>
                </anchor>
              </controlPr>
            </control>
          </mc:Choice>
        </mc:AlternateContent>
        <mc:AlternateContent xmlns:mc="http://schemas.openxmlformats.org/markup-compatibility/2006">
          <mc:Choice Requires="x14">
            <control shapeId="12405" r:id="rId120" name="Group Box 117">
              <controlPr defaultSize="0" autoFill="0" autoPict="0">
                <anchor moveWithCells="1" sizeWithCells="1">
                  <from>
                    <xdr:col>1</xdr:col>
                    <xdr:colOff>0</xdr:colOff>
                    <xdr:row>104</xdr:row>
                    <xdr:rowOff>0</xdr:rowOff>
                  </from>
                  <to>
                    <xdr:col>5</xdr:col>
                    <xdr:colOff>742950</xdr:colOff>
                    <xdr:row>105</xdr:row>
                    <xdr:rowOff>0</xdr:rowOff>
                  </to>
                </anchor>
              </controlPr>
            </control>
          </mc:Choice>
        </mc:AlternateContent>
        <mc:AlternateContent xmlns:mc="http://schemas.openxmlformats.org/markup-compatibility/2006">
          <mc:Choice Requires="x14">
            <control shapeId="12406" r:id="rId121" name="Option Button 118">
              <controlPr defaultSize="0" autoFill="0" autoLine="0" autoPict="0">
                <anchor moveWithCells="1" sizeWithCells="1">
                  <from>
                    <xdr:col>5</xdr:col>
                    <xdr:colOff>25400</xdr:colOff>
                    <xdr:row>104</xdr:row>
                    <xdr:rowOff>203200</xdr:rowOff>
                  </from>
                  <to>
                    <xdr:col>5</xdr:col>
                    <xdr:colOff>565150</xdr:colOff>
                    <xdr:row>104</xdr:row>
                    <xdr:rowOff>419100</xdr:rowOff>
                  </to>
                </anchor>
              </controlPr>
            </control>
          </mc:Choice>
        </mc:AlternateContent>
        <mc:AlternateContent xmlns:mc="http://schemas.openxmlformats.org/markup-compatibility/2006">
          <mc:Choice Requires="x14">
            <control shapeId="12407" r:id="rId122" name="Option Button 119">
              <controlPr defaultSize="0" autoFill="0" autoLine="0" autoPict="0">
                <anchor moveWithCells="1" sizeWithCells="1">
                  <from>
                    <xdr:col>1</xdr:col>
                    <xdr:colOff>469900</xdr:colOff>
                    <xdr:row>104</xdr:row>
                    <xdr:rowOff>203200</xdr:rowOff>
                  </from>
                  <to>
                    <xdr:col>1</xdr:col>
                    <xdr:colOff>850900</xdr:colOff>
                    <xdr:row>104</xdr:row>
                    <xdr:rowOff>419100</xdr:rowOff>
                  </to>
                </anchor>
              </controlPr>
            </control>
          </mc:Choice>
        </mc:AlternateContent>
        <mc:AlternateContent xmlns:mc="http://schemas.openxmlformats.org/markup-compatibility/2006">
          <mc:Choice Requires="x14">
            <control shapeId="12408" r:id="rId123" name="Option Button 120">
              <controlPr defaultSize="0" autoFill="0" autoLine="0" autoPict="0">
                <anchor moveWithCells="1" sizeWithCells="1">
                  <from>
                    <xdr:col>1</xdr:col>
                    <xdr:colOff>50800</xdr:colOff>
                    <xdr:row>104</xdr:row>
                    <xdr:rowOff>203200</xdr:rowOff>
                  </from>
                  <to>
                    <xdr:col>1</xdr:col>
                    <xdr:colOff>425450</xdr:colOff>
                    <xdr:row>104</xdr:row>
                    <xdr:rowOff>419100</xdr:rowOff>
                  </to>
                </anchor>
              </controlPr>
            </control>
          </mc:Choice>
        </mc:AlternateContent>
        <mc:AlternateContent xmlns:mc="http://schemas.openxmlformats.org/markup-compatibility/2006">
          <mc:Choice Requires="x14">
            <control shapeId="12409" r:id="rId124" name="Group Box 121">
              <controlPr defaultSize="0" autoFill="0" autoPict="0">
                <anchor moveWithCells="1" sizeWithCells="1">
                  <from>
                    <xdr:col>1</xdr:col>
                    <xdr:colOff>0</xdr:colOff>
                    <xdr:row>105</xdr:row>
                    <xdr:rowOff>0</xdr:rowOff>
                  </from>
                  <to>
                    <xdr:col>5</xdr:col>
                    <xdr:colOff>742950</xdr:colOff>
                    <xdr:row>106</xdr:row>
                    <xdr:rowOff>0</xdr:rowOff>
                  </to>
                </anchor>
              </controlPr>
            </control>
          </mc:Choice>
        </mc:AlternateContent>
        <mc:AlternateContent xmlns:mc="http://schemas.openxmlformats.org/markup-compatibility/2006">
          <mc:Choice Requires="x14">
            <control shapeId="12410" r:id="rId125" name="Option Button 122">
              <controlPr defaultSize="0" autoFill="0" autoLine="0" autoPict="0">
                <anchor moveWithCells="1" sizeWithCells="1">
                  <from>
                    <xdr:col>5</xdr:col>
                    <xdr:colOff>25400</xdr:colOff>
                    <xdr:row>105</xdr:row>
                    <xdr:rowOff>203200</xdr:rowOff>
                  </from>
                  <to>
                    <xdr:col>5</xdr:col>
                    <xdr:colOff>565150</xdr:colOff>
                    <xdr:row>105</xdr:row>
                    <xdr:rowOff>419100</xdr:rowOff>
                  </to>
                </anchor>
              </controlPr>
            </control>
          </mc:Choice>
        </mc:AlternateContent>
        <mc:AlternateContent xmlns:mc="http://schemas.openxmlformats.org/markup-compatibility/2006">
          <mc:Choice Requires="x14">
            <control shapeId="12411" r:id="rId126" name="Option Button 123">
              <controlPr defaultSize="0" autoFill="0" autoLine="0" autoPict="0">
                <anchor moveWithCells="1" sizeWithCells="1">
                  <from>
                    <xdr:col>1</xdr:col>
                    <xdr:colOff>469900</xdr:colOff>
                    <xdr:row>105</xdr:row>
                    <xdr:rowOff>203200</xdr:rowOff>
                  </from>
                  <to>
                    <xdr:col>1</xdr:col>
                    <xdr:colOff>850900</xdr:colOff>
                    <xdr:row>105</xdr:row>
                    <xdr:rowOff>419100</xdr:rowOff>
                  </to>
                </anchor>
              </controlPr>
            </control>
          </mc:Choice>
        </mc:AlternateContent>
        <mc:AlternateContent xmlns:mc="http://schemas.openxmlformats.org/markup-compatibility/2006">
          <mc:Choice Requires="x14">
            <control shapeId="12412" r:id="rId127" name="Option Button 124">
              <controlPr defaultSize="0" autoFill="0" autoLine="0" autoPict="0">
                <anchor moveWithCells="1" sizeWithCells="1">
                  <from>
                    <xdr:col>1</xdr:col>
                    <xdr:colOff>50800</xdr:colOff>
                    <xdr:row>105</xdr:row>
                    <xdr:rowOff>203200</xdr:rowOff>
                  </from>
                  <to>
                    <xdr:col>1</xdr:col>
                    <xdr:colOff>425450</xdr:colOff>
                    <xdr:row>105</xdr:row>
                    <xdr:rowOff>419100</xdr:rowOff>
                  </to>
                </anchor>
              </controlPr>
            </control>
          </mc:Choice>
        </mc:AlternateContent>
        <mc:AlternateContent xmlns:mc="http://schemas.openxmlformats.org/markup-compatibility/2006">
          <mc:Choice Requires="x14">
            <control shapeId="12413" r:id="rId128" name="Group Box 125">
              <controlPr defaultSize="0" autoFill="0" autoPict="0">
                <anchor moveWithCells="1" sizeWithCells="1">
                  <from>
                    <xdr:col>1</xdr:col>
                    <xdr:colOff>0</xdr:colOff>
                    <xdr:row>121</xdr:row>
                    <xdr:rowOff>0</xdr:rowOff>
                  </from>
                  <to>
                    <xdr:col>5</xdr:col>
                    <xdr:colOff>742950</xdr:colOff>
                    <xdr:row>122</xdr:row>
                    <xdr:rowOff>0</xdr:rowOff>
                  </to>
                </anchor>
              </controlPr>
            </control>
          </mc:Choice>
        </mc:AlternateContent>
        <mc:AlternateContent xmlns:mc="http://schemas.openxmlformats.org/markup-compatibility/2006">
          <mc:Choice Requires="x14">
            <control shapeId="12414" r:id="rId129" name="Option Button 126">
              <controlPr defaultSize="0" autoFill="0" autoLine="0" autoPict="0">
                <anchor moveWithCells="1" sizeWithCells="1">
                  <from>
                    <xdr:col>5</xdr:col>
                    <xdr:colOff>25400</xdr:colOff>
                    <xdr:row>121</xdr:row>
                    <xdr:rowOff>203200</xdr:rowOff>
                  </from>
                  <to>
                    <xdr:col>5</xdr:col>
                    <xdr:colOff>565150</xdr:colOff>
                    <xdr:row>121</xdr:row>
                    <xdr:rowOff>419100</xdr:rowOff>
                  </to>
                </anchor>
              </controlPr>
            </control>
          </mc:Choice>
        </mc:AlternateContent>
        <mc:AlternateContent xmlns:mc="http://schemas.openxmlformats.org/markup-compatibility/2006">
          <mc:Choice Requires="x14">
            <control shapeId="12415" r:id="rId130" name="Option Button 127">
              <controlPr defaultSize="0" autoFill="0" autoLine="0" autoPict="0">
                <anchor moveWithCells="1" sizeWithCells="1">
                  <from>
                    <xdr:col>1</xdr:col>
                    <xdr:colOff>469900</xdr:colOff>
                    <xdr:row>121</xdr:row>
                    <xdr:rowOff>203200</xdr:rowOff>
                  </from>
                  <to>
                    <xdr:col>1</xdr:col>
                    <xdr:colOff>850900</xdr:colOff>
                    <xdr:row>121</xdr:row>
                    <xdr:rowOff>419100</xdr:rowOff>
                  </to>
                </anchor>
              </controlPr>
            </control>
          </mc:Choice>
        </mc:AlternateContent>
        <mc:AlternateContent xmlns:mc="http://schemas.openxmlformats.org/markup-compatibility/2006">
          <mc:Choice Requires="x14">
            <control shapeId="12416" r:id="rId131" name="Option Button 128">
              <controlPr defaultSize="0" autoFill="0" autoLine="0" autoPict="0">
                <anchor moveWithCells="1" sizeWithCells="1">
                  <from>
                    <xdr:col>1</xdr:col>
                    <xdr:colOff>50800</xdr:colOff>
                    <xdr:row>121</xdr:row>
                    <xdr:rowOff>203200</xdr:rowOff>
                  </from>
                  <to>
                    <xdr:col>1</xdr:col>
                    <xdr:colOff>425450</xdr:colOff>
                    <xdr:row>121</xdr:row>
                    <xdr:rowOff>419100</xdr:rowOff>
                  </to>
                </anchor>
              </controlPr>
            </control>
          </mc:Choice>
        </mc:AlternateContent>
        <mc:AlternateContent xmlns:mc="http://schemas.openxmlformats.org/markup-compatibility/2006">
          <mc:Choice Requires="x14">
            <control shapeId="12417" r:id="rId132" name="Group Box 129">
              <controlPr defaultSize="0" autoFill="0" autoPict="0">
                <anchor moveWithCells="1" sizeWithCells="1">
                  <from>
                    <xdr:col>1</xdr:col>
                    <xdr:colOff>0</xdr:colOff>
                    <xdr:row>122</xdr:row>
                    <xdr:rowOff>0</xdr:rowOff>
                  </from>
                  <to>
                    <xdr:col>5</xdr:col>
                    <xdr:colOff>742950</xdr:colOff>
                    <xdr:row>123</xdr:row>
                    <xdr:rowOff>0</xdr:rowOff>
                  </to>
                </anchor>
              </controlPr>
            </control>
          </mc:Choice>
        </mc:AlternateContent>
        <mc:AlternateContent xmlns:mc="http://schemas.openxmlformats.org/markup-compatibility/2006">
          <mc:Choice Requires="x14">
            <control shapeId="12418" r:id="rId133" name="Option Button 130">
              <controlPr defaultSize="0" autoFill="0" autoLine="0" autoPict="0">
                <anchor moveWithCells="1" sizeWithCells="1">
                  <from>
                    <xdr:col>5</xdr:col>
                    <xdr:colOff>25400</xdr:colOff>
                    <xdr:row>122</xdr:row>
                    <xdr:rowOff>203200</xdr:rowOff>
                  </from>
                  <to>
                    <xdr:col>5</xdr:col>
                    <xdr:colOff>565150</xdr:colOff>
                    <xdr:row>122</xdr:row>
                    <xdr:rowOff>419100</xdr:rowOff>
                  </to>
                </anchor>
              </controlPr>
            </control>
          </mc:Choice>
        </mc:AlternateContent>
        <mc:AlternateContent xmlns:mc="http://schemas.openxmlformats.org/markup-compatibility/2006">
          <mc:Choice Requires="x14">
            <control shapeId="12419" r:id="rId134" name="Option Button 131">
              <controlPr defaultSize="0" autoFill="0" autoLine="0" autoPict="0">
                <anchor moveWithCells="1" sizeWithCells="1">
                  <from>
                    <xdr:col>1</xdr:col>
                    <xdr:colOff>469900</xdr:colOff>
                    <xdr:row>122</xdr:row>
                    <xdr:rowOff>203200</xdr:rowOff>
                  </from>
                  <to>
                    <xdr:col>1</xdr:col>
                    <xdr:colOff>850900</xdr:colOff>
                    <xdr:row>122</xdr:row>
                    <xdr:rowOff>419100</xdr:rowOff>
                  </to>
                </anchor>
              </controlPr>
            </control>
          </mc:Choice>
        </mc:AlternateContent>
        <mc:AlternateContent xmlns:mc="http://schemas.openxmlformats.org/markup-compatibility/2006">
          <mc:Choice Requires="x14">
            <control shapeId="12420" r:id="rId135" name="Option Button 132">
              <controlPr defaultSize="0" autoFill="0" autoLine="0" autoPict="0">
                <anchor moveWithCells="1" sizeWithCells="1">
                  <from>
                    <xdr:col>1</xdr:col>
                    <xdr:colOff>50800</xdr:colOff>
                    <xdr:row>122</xdr:row>
                    <xdr:rowOff>203200</xdr:rowOff>
                  </from>
                  <to>
                    <xdr:col>1</xdr:col>
                    <xdr:colOff>425450</xdr:colOff>
                    <xdr:row>122</xdr:row>
                    <xdr:rowOff>419100</xdr:rowOff>
                  </to>
                </anchor>
              </controlPr>
            </control>
          </mc:Choice>
        </mc:AlternateContent>
        <mc:AlternateContent xmlns:mc="http://schemas.openxmlformats.org/markup-compatibility/2006">
          <mc:Choice Requires="x14">
            <control shapeId="12421" r:id="rId136" name="Group Box 133">
              <controlPr defaultSize="0" autoFill="0" autoPict="0">
                <anchor moveWithCells="1" sizeWithCells="1">
                  <from>
                    <xdr:col>1</xdr:col>
                    <xdr:colOff>0</xdr:colOff>
                    <xdr:row>123</xdr:row>
                    <xdr:rowOff>0</xdr:rowOff>
                  </from>
                  <to>
                    <xdr:col>5</xdr:col>
                    <xdr:colOff>742950</xdr:colOff>
                    <xdr:row>124</xdr:row>
                    <xdr:rowOff>0</xdr:rowOff>
                  </to>
                </anchor>
              </controlPr>
            </control>
          </mc:Choice>
        </mc:AlternateContent>
        <mc:AlternateContent xmlns:mc="http://schemas.openxmlformats.org/markup-compatibility/2006">
          <mc:Choice Requires="x14">
            <control shapeId="12422" r:id="rId137" name="Option Button 134">
              <controlPr defaultSize="0" autoFill="0" autoLine="0" autoPict="0">
                <anchor moveWithCells="1" sizeWithCells="1">
                  <from>
                    <xdr:col>5</xdr:col>
                    <xdr:colOff>25400</xdr:colOff>
                    <xdr:row>123</xdr:row>
                    <xdr:rowOff>203200</xdr:rowOff>
                  </from>
                  <to>
                    <xdr:col>5</xdr:col>
                    <xdr:colOff>565150</xdr:colOff>
                    <xdr:row>123</xdr:row>
                    <xdr:rowOff>419100</xdr:rowOff>
                  </to>
                </anchor>
              </controlPr>
            </control>
          </mc:Choice>
        </mc:AlternateContent>
        <mc:AlternateContent xmlns:mc="http://schemas.openxmlformats.org/markup-compatibility/2006">
          <mc:Choice Requires="x14">
            <control shapeId="12423" r:id="rId138" name="Option Button 135">
              <controlPr defaultSize="0" autoFill="0" autoLine="0" autoPict="0">
                <anchor moveWithCells="1" sizeWithCells="1">
                  <from>
                    <xdr:col>1</xdr:col>
                    <xdr:colOff>469900</xdr:colOff>
                    <xdr:row>123</xdr:row>
                    <xdr:rowOff>203200</xdr:rowOff>
                  </from>
                  <to>
                    <xdr:col>1</xdr:col>
                    <xdr:colOff>850900</xdr:colOff>
                    <xdr:row>123</xdr:row>
                    <xdr:rowOff>419100</xdr:rowOff>
                  </to>
                </anchor>
              </controlPr>
            </control>
          </mc:Choice>
        </mc:AlternateContent>
        <mc:AlternateContent xmlns:mc="http://schemas.openxmlformats.org/markup-compatibility/2006">
          <mc:Choice Requires="x14">
            <control shapeId="12424" r:id="rId139" name="Option Button 136">
              <controlPr defaultSize="0" autoFill="0" autoLine="0" autoPict="0">
                <anchor moveWithCells="1" sizeWithCells="1">
                  <from>
                    <xdr:col>1</xdr:col>
                    <xdr:colOff>50800</xdr:colOff>
                    <xdr:row>123</xdr:row>
                    <xdr:rowOff>203200</xdr:rowOff>
                  </from>
                  <to>
                    <xdr:col>1</xdr:col>
                    <xdr:colOff>425450</xdr:colOff>
                    <xdr:row>123</xdr:row>
                    <xdr:rowOff>419100</xdr:rowOff>
                  </to>
                </anchor>
              </controlPr>
            </control>
          </mc:Choice>
        </mc:AlternateContent>
        <mc:AlternateContent xmlns:mc="http://schemas.openxmlformats.org/markup-compatibility/2006">
          <mc:Choice Requires="x14">
            <control shapeId="12425" r:id="rId140" name="Group Box 137">
              <controlPr defaultSize="0" autoFill="0" autoPict="0">
                <anchor moveWithCells="1" sizeWithCells="1">
                  <from>
                    <xdr:col>1</xdr:col>
                    <xdr:colOff>0</xdr:colOff>
                    <xdr:row>134</xdr:row>
                    <xdr:rowOff>0</xdr:rowOff>
                  </from>
                  <to>
                    <xdr:col>5</xdr:col>
                    <xdr:colOff>742950</xdr:colOff>
                    <xdr:row>135</xdr:row>
                    <xdr:rowOff>0</xdr:rowOff>
                  </to>
                </anchor>
              </controlPr>
            </control>
          </mc:Choice>
        </mc:AlternateContent>
        <mc:AlternateContent xmlns:mc="http://schemas.openxmlformats.org/markup-compatibility/2006">
          <mc:Choice Requires="x14">
            <control shapeId="12426" r:id="rId141" name="Option Button 138">
              <controlPr defaultSize="0" autoFill="0" autoLine="0" autoPict="0">
                <anchor moveWithCells="1" sizeWithCells="1">
                  <from>
                    <xdr:col>5</xdr:col>
                    <xdr:colOff>25400</xdr:colOff>
                    <xdr:row>134</xdr:row>
                    <xdr:rowOff>203200</xdr:rowOff>
                  </from>
                  <to>
                    <xdr:col>5</xdr:col>
                    <xdr:colOff>565150</xdr:colOff>
                    <xdr:row>134</xdr:row>
                    <xdr:rowOff>419100</xdr:rowOff>
                  </to>
                </anchor>
              </controlPr>
            </control>
          </mc:Choice>
        </mc:AlternateContent>
        <mc:AlternateContent xmlns:mc="http://schemas.openxmlformats.org/markup-compatibility/2006">
          <mc:Choice Requires="x14">
            <control shapeId="12427" r:id="rId142" name="Option Button 139">
              <controlPr defaultSize="0" autoFill="0" autoLine="0" autoPict="0">
                <anchor moveWithCells="1" sizeWithCells="1">
                  <from>
                    <xdr:col>1</xdr:col>
                    <xdr:colOff>469900</xdr:colOff>
                    <xdr:row>134</xdr:row>
                    <xdr:rowOff>203200</xdr:rowOff>
                  </from>
                  <to>
                    <xdr:col>1</xdr:col>
                    <xdr:colOff>850900</xdr:colOff>
                    <xdr:row>134</xdr:row>
                    <xdr:rowOff>419100</xdr:rowOff>
                  </to>
                </anchor>
              </controlPr>
            </control>
          </mc:Choice>
        </mc:AlternateContent>
        <mc:AlternateContent xmlns:mc="http://schemas.openxmlformats.org/markup-compatibility/2006">
          <mc:Choice Requires="x14">
            <control shapeId="12428" r:id="rId143" name="Option Button 140">
              <controlPr defaultSize="0" autoFill="0" autoLine="0" autoPict="0">
                <anchor moveWithCells="1" sizeWithCells="1">
                  <from>
                    <xdr:col>1</xdr:col>
                    <xdr:colOff>50800</xdr:colOff>
                    <xdr:row>134</xdr:row>
                    <xdr:rowOff>203200</xdr:rowOff>
                  </from>
                  <to>
                    <xdr:col>1</xdr:col>
                    <xdr:colOff>425450</xdr:colOff>
                    <xdr:row>134</xdr:row>
                    <xdr:rowOff>419100</xdr:rowOff>
                  </to>
                </anchor>
              </controlPr>
            </control>
          </mc:Choice>
        </mc:AlternateContent>
        <mc:AlternateContent xmlns:mc="http://schemas.openxmlformats.org/markup-compatibility/2006">
          <mc:Choice Requires="x14">
            <control shapeId="12429" r:id="rId144" name="Group Box 141">
              <controlPr defaultSize="0" autoFill="0" autoPict="0">
                <anchor moveWithCells="1" sizeWithCells="1">
                  <from>
                    <xdr:col>1</xdr:col>
                    <xdr:colOff>0</xdr:colOff>
                    <xdr:row>135</xdr:row>
                    <xdr:rowOff>0</xdr:rowOff>
                  </from>
                  <to>
                    <xdr:col>5</xdr:col>
                    <xdr:colOff>742950</xdr:colOff>
                    <xdr:row>136</xdr:row>
                    <xdr:rowOff>0</xdr:rowOff>
                  </to>
                </anchor>
              </controlPr>
            </control>
          </mc:Choice>
        </mc:AlternateContent>
        <mc:AlternateContent xmlns:mc="http://schemas.openxmlformats.org/markup-compatibility/2006">
          <mc:Choice Requires="x14">
            <control shapeId="12430" r:id="rId145" name="Option Button 142">
              <controlPr defaultSize="0" autoFill="0" autoLine="0" autoPict="0">
                <anchor moveWithCells="1" sizeWithCells="1">
                  <from>
                    <xdr:col>5</xdr:col>
                    <xdr:colOff>25400</xdr:colOff>
                    <xdr:row>135</xdr:row>
                    <xdr:rowOff>203200</xdr:rowOff>
                  </from>
                  <to>
                    <xdr:col>5</xdr:col>
                    <xdr:colOff>565150</xdr:colOff>
                    <xdr:row>135</xdr:row>
                    <xdr:rowOff>419100</xdr:rowOff>
                  </to>
                </anchor>
              </controlPr>
            </control>
          </mc:Choice>
        </mc:AlternateContent>
        <mc:AlternateContent xmlns:mc="http://schemas.openxmlformats.org/markup-compatibility/2006">
          <mc:Choice Requires="x14">
            <control shapeId="12431" r:id="rId146" name="Option Button 143">
              <controlPr defaultSize="0" autoFill="0" autoLine="0" autoPict="0">
                <anchor moveWithCells="1" sizeWithCells="1">
                  <from>
                    <xdr:col>1</xdr:col>
                    <xdr:colOff>469900</xdr:colOff>
                    <xdr:row>135</xdr:row>
                    <xdr:rowOff>203200</xdr:rowOff>
                  </from>
                  <to>
                    <xdr:col>1</xdr:col>
                    <xdr:colOff>850900</xdr:colOff>
                    <xdr:row>135</xdr:row>
                    <xdr:rowOff>419100</xdr:rowOff>
                  </to>
                </anchor>
              </controlPr>
            </control>
          </mc:Choice>
        </mc:AlternateContent>
        <mc:AlternateContent xmlns:mc="http://schemas.openxmlformats.org/markup-compatibility/2006">
          <mc:Choice Requires="x14">
            <control shapeId="12432" r:id="rId147" name="Option Button 144">
              <controlPr defaultSize="0" autoFill="0" autoLine="0" autoPict="0">
                <anchor moveWithCells="1" sizeWithCells="1">
                  <from>
                    <xdr:col>1</xdr:col>
                    <xdr:colOff>50800</xdr:colOff>
                    <xdr:row>135</xdr:row>
                    <xdr:rowOff>203200</xdr:rowOff>
                  </from>
                  <to>
                    <xdr:col>1</xdr:col>
                    <xdr:colOff>425450</xdr:colOff>
                    <xdr:row>135</xdr:row>
                    <xdr:rowOff>419100</xdr:rowOff>
                  </to>
                </anchor>
              </controlPr>
            </control>
          </mc:Choice>
        </mc:AlternateContent>
        <mc:AlternateContent xmlns:mc="http://schemas.openxmlformats.org/markup-compatibility/2006">
          <mc:Choice Requires="x14">
            <control shapeId="12433" r:id="rId148" name="Group Box 145">
              <controlPr defaultSize="0" autoFill="0" autoPict="0">
                <anchor moveWithCells="1" sizeWithCells="1">
                  <from>
                    <xdr:col>1</xdr:col>
                    <xdr:colOff>0</xdr:colOff>
                    <xdr:row>136</xdr:row>
                    <xdr:rowOff>0</xdr:rowOff>
                  </from>
                  <to>
                    <xdr:col>5</xdr:col>
                    <xdr:colOff>742950</xdr:colOff>
                    <xdr:row>137</xdr:row>
                    <xdr:rowOff>0</xdr:rowOff>
                  </to>
                </anchor>
              </controlPr>
            </control>
          </mc:Choice>
        </mc:AlternateContent>
        <mc:AlternateContent xmlns:mc="http://schemas.openxmlformats.org/markup-compatibility/2006">
          <mc:Choice Requires="x14">
            <control shapeId="12434" r:id="rId149" name="Option Button 146">
              <controlPr defaultSize="0" autoFill="0" autoLine="0" autoPict="0">
                <anchor moveWithCells="1" sizeWithCells="1">
                  <from>
                    <xdr:col>5</xdr:col>
                    <xdr:colOff>25400</xdr:colOff>
                    <xdr:row>136</xdr:row>
                    <xdr:rowOff>203200</xdr:rowOff>
                  </from>
                  <to>
                    <xdr:col>5</xdr:col>
                    <xdr:colOff>565150</xdr:colOff>
                    <xdr:row>136</xdr:row>
                    <xdr:rowOff>419100</xdr:rowOff>
                  </to>
                </anchor>
              </controlPr>
            </control>
          </mc:Choice>
        </mc:AlternateContent>
        <mc:AlternateContent xmlns:mc="http://schemas.openxmlformats.org/markup-compatibility/2006">
          <mc:Choice Requires="x14">
            <control shapeId="12435" r:id="rId150" name="Option Button 147">
              <controlPr defaultSize="0" autoFill="0" autoLine="0" autoPict="0">
                <anchor moveWithCells="1" sizeWithCells="1">
                  <from>
                    <xdr:col>1</xdr:col>
                    <xdr:colOff>469900</xdr:colOff>
                    <xdr:row>136</xdr:row>
                    <xdr:rowOff>203200</xdr:rowOff>
                  </from>
                  <to>
                    <xdr:col>1</xdr:col>
                    <xdr:colOff>850900</xdr:colOff>
                    <xdr:row>136</xdr:row>
                    <xdr:rowOff>419100</xdr:rowOff>
                  </to>
                </anchor>
              </controlPr>
            </control>
          </mc:Choice>
        </mc:AlternateContent>
        <mc:AlternateContent xmlns:mc="http://schemas.openxmlformats.org/markup-compatibility/2006">
          <mc:Choice Requires="x14">
            <control shapeId="12436" r:id="rId151" name="Option Button 148">
              <controlPr defaultSize="0" autoFill="0" autoLine="0" autoPict="0">
                <anchor moveWithCells="1" sizeWithCells="1">
                  <from>
                    <xdr:col>1</xdr:col>
                    <xdr:colOff>50800</xdr:colOff>
                    <xdr:row>136</xdr:row>
                    <xdr:rowOff>203200</xdr:rowOff>
                  </from>
                  <to>
                    <xdr:col>1</xdr:col>
                    <xdr:colOff>425450</xdr:colOff>
                    <xdr:row>136</xdr:row>
                    <xdr:rowOff>419100</xdr:rowOff>
                  </to>
                </anchor>
              </controlPr>
            </control>
          </mc:Choice>
        </mc:AlternateContent>
        <mc:AlternateContent xmlns:mc="http://schemas.openxmlformats.org/markup-compatibility/2006">
          <mc:Choice Requires="x14">
            <control shapeId="12437" r:id="rId152" name="Group Box 149">
              <controlPr defaultSize="0" autoFill="0" autoPict="0">
                <anchor moveWithCells="1" sizeWithCells="1">
                  <from>
                    <xdr:col>1</xdr:col>
                    <xdr:colOff>0</xdr:colOff>
                    <xdr:row>137</xdr:row>
                    <xdr:rowOff>0</xdr:rowOff>
                  </from>
                  <to>
                    <xdr:col>5</xdr:col>
                    <xdr:colOff>742950</xdr:colOff>
                    <xdr:row>138</xdr:row>
                    <xdr:rowOff>0</xdr:rowOff>
                  </to>
                </anchor>
              </controlPr>
            </control>
          </mc:Choice>
        </mc:AlternateContent>
        <mc:AlternateContent xmlns:mc="http://schemas.openxmlformats.org/markup-compatibility/2006">
          <mc:Choice Requires="x14">
            <control shapeId="12438" r:id="rId153" name="Option Button 150">
              <controlPr defaultSize="0" autoFill="0" autoLine="0" autoPict="0">
                <anchor moveWithCells="1" sizeWithCells="1">
                  <from>
                    <xdr:col>5</xdr:col>
                    <xdr:colOff>25400</xdr:colOff>
                    <xdr:row>137</xdr:row>
                    <xdr:rowOff>203200</xdr:rowOff>
                  </from>
                  <to>
                    <xdr:col>5</xdr:col>
                    <xdr:colOff>565150</xdr:colOff>
                    <xdr:row>137</xdr:row>
                    <xdr:rowOff>419100</xdr:rowOff>
                  </to>
                </anchor>
              </controlPr>
            </control>
          </mc:Choice>
        </mc:AlternateContent>
        <mc:AlternateContent xmlns:mc="http://schemas.openxmlformats.org/markup-compatibility/2006">
          <mc:Choice Requires="x14">
            <control shapeId="12439" r:id="rId154" name="Option Button 151">
              <controlPr defaultSize="0" autoFill="0" autoLine="0" autoPict="0">
                <anchor moveWithCells="1" sizeWithCells="1">
                  <from>
                    <xdr:col>1</xdr:col>
                    <xdr:colOff>469900</xdr:colOff>
                    <xdr:row>137</xdr:row>
                    <xdr:rowOff>203200</xdr:rowOff>
                  </from>
                  <to>
                    <xdr:col>1</xdr:col>
                    <xdr:colOff>850900</xdr:colOff>
                    <xdr:row>137</xdr:row>
                    <xdr:rowOff>419100</xdr:rowOff>
                  </to>
                </anchor>
              </controlPr>
            </control>
          </mc:Choice>
        </mc:AlternateContent>
        <mc:AlternateContent xmlns:mc="http://schemas.openxmlformats.org/markup-compatibility/2006">
          <mc:Choice Requires="x14">
            <control shapeId="12440" r:id="rId155" name="Option Button 152">
              <controlPr defaultSize="0" autoFill="0" autoLine="0" autoPict="0">
                <anchor moveWithCells="1" sizeWithCells="1">
                  <from>
                    <xdr:col>1</xdr:col>
                    <xdr:colOff>50800</xdr:colOff>
                    <xdr:row>137</xdr:row>
                    <xdr:rowOff>203200</xdr:rowOff>
                  </from>
                  <to>
                    <xdr:col>1</xdr:col>
                    <xdr:colOff>425450</xdr:colOff>
                    <xdr:row>137</xdr:row>
                    <xdr:rowOff>419100</xdr:rowOff>
                  </to>
                </anchor>
              </controlPr>
            </control>
          </mc:Choice>
        </mc:AlternateContent>
        <mc:AlternateContent xmlns:mc="http://schemas.openxmlformats.org/markup-compatibility/2006">
          <mc:Choice Requires="x14">
            <control shapeId="12441" r:id="rId156" name="Group Box 153">
              <controlPr defaultSize="0" autoFill="0" autoPict="0">
                <anchor moveWithCells="1" sizeWithCells="1">
                  <from>
                    <xdr:col>1</xdr:col>
                    <xdr:colOff>0</xdr:colOff>
                    <xdr:row>148</xdr:row>
                    <xdr:rowOff>0</xdr:rowOff>
                  </from>
                  <to>
                    <xdr:col>5</xdr:col>
                    <xdr:colOff>742950</xdr:colOff>
                    <xdr:row>149</xdr:row>
                    <xdr:rowOff>0</xdr:rowOff>
                  </to>
                </anchor>
              </controlPr>
            </control>
          </mc:Choice>
        </mc:AlternateContent>
        <mc:AlternateContent xmlns:mc="http://schemas.openxmlformats.org/markup-compatibility/2006">
          <mc:Choice Requires="x14">
            <control shapeId="12442" r:id="rId157" name="Option Button 154">
              <controlPr defaultSize="0" autoFill="0" autoLine="0" autoPict="0">
                <anchor moveWithCells="1" sizeWithCells="1">
                  <from>
                    <xdr:col>5</xdr:col>
                    <xdr:colOff>25400</xdr:colOff>
                    <xdr:row>148</xdr:row>
                    <xdr:rowOff>203200</xdr:rowOff>
                  </from>
                  <to>
                    <xdr:col>5</xdr:col>
                    <xdr:colOff>565150</xdr:colOff>
                    <xdr:row>148</xdr:row>
                    <xdr:rowOff>419100</xdr:rowOff>
                  </to>
                </anchor>
              </controlPr>
            </control>
          </mc:Choice>
        </mc:AlternateContent>
        <mc:AlternateContent xmlns:mc="http://schemas.openxmlformats.org/markup-compatibility/2006">
          <mc:Choice Requires="x14">
            <control shapeId="12443" r:id="rId158" name="Option Button 155">
              <controlPr defaultSize="0" autoFill="0" autoLine="0" autoPict="0">
                <anchor moveWithCells="1" sizeWithCells="1">
                  <from>
                    <xdr:col>1</xdr:col>
                    <xdr:colOff>469900</xdr:colOff>
                    <xdr:row>148</xdr:row>
                    <xdr:rowOff>203200</xdr:rowOff>
                  </from>
                  <to>
                    <xdr:col>1</xdr:col>
                    <xdr:colOff>850900</xdr:colOff>
                    <xdr:row>148</xdr:row>
                    <xdr:rowOff>419100</xdr:rowOff>
                  </to>
                </anchor>
              </controlPr>
            </control>
          </mc:Choice>
        </mc:AlternateContent>
        <mc:AlternateContent xmlns:mc="http://schemas.openxmlformats.org/markup-compatibility/2006">
          <mc:Choice Requires="x14">
            <control shapeId="12444" r:id="rId159" name="Option Button 156">
              <controlPr defaultSize="0" autoFill="0" autoLine="0" autoPict="0">
                <anchor moveWithCells="1" sizeWithCells="1">
                  <from>
                    <xdr:col>1</xdr:col>
                    <xdr:colOff>50800</xdr:colOff>
                    <xdr:row>148</xdr:row>
                    <xdr:rowOff>203200</xdr:rowOff>
                  </from>
                  <to>
                    <xdr:col>1</xdr:col>
                    <xdr:colOff>425450</xdr:colOff>
                    <xdr:row>148</xdr:row>
                    <xdr:rowOff>419100</xdr:rowOff>
                  </to>
                </anchor>
              </controlPr>
            </control>
          </mc:Choice>
        </mc:AlternateContent>
        <mc:AlternateContent xmlns:mc="http://schemas.openxmlformats.org/markup-compatibility/2006">
          <mc:Choice Requires="x14">
            <control shapeId="12445" r:id="rId160" name="Group Box 157">
              <controlPr defaultSize="0" autoFill="0" autoPict="0">
                <anchor moveWithCells="1" sizeWithCells="1">
                  <from>
                    <xdr:col>1</xdr:col>
                    <xdr:colOff>0</xdr:colOff>
                    <xdr:row>149</xdr:row>
                    <xdr:rowOff>0</xdr:rowOff>
                  </from>
                  <to>
                    <xdr:col>5</xdr:col>
                    <xdr:colOff>742950</xdr:colOff>
                    <xdr:row>150</xdr:row>
                    <xdr:rowOff>0</xdr:rowOff>
                  </to>
                </anchor>
              </controlPr>
            </control>
          </mc:Choice>
        </mc:AlternateContent>
        <mc:AlternateContent xmlns:mc="http://schemas.openxmlformats.org/markup-compatibility/2006">
          <mc:Choice Requires="x14">
            <control shapeId="12446" r:id="rId161" name="Option Button 158">
              <controlPr defaultSize="0" autoFill="0" autoLine="0" autoPict="0">
                <anchor moveWithCells="1" sizeWithCells="1">
                  <from>
                    <xdr:col>5</xdr:col>
                    <xdr:colOff>25400</xdr:colOff>
                    <xdr:row>149</xdr:row>
                    <xdr:rowOff>203200</xdr:rowOff>
                  </from>
                  <to>
                    <xdr:col>5</xdr:col>
                    <xdr:colOff>565150</xdr:colOff>
                    <xdr:row>149</xdr:row>
                    <xdr:rowOff>419100</xdr:rowOff>
                  </to>
                </anchor>
              </controlPr>
            </control>
          </mc:Choice>
        </mc:AlternateContent>
        <mc:AlternateContent xmlns:mc="http://schemas.openxmlformats.org/markup-compatibility/2006">
          <mc:Choice Requires="x14">
            <control shapeId="12447" r:id="rId162" name="Option Button 159">
              <controlPr defaultSize="0" autoFill="0" autoLine="0" autoPict="0">
                <anchor moveWithCells="1" sizeWithCells="1">
                  <from>
                    <xdr:col>1</xdr:col>
                    <xdr:colOff>469900</xdr:colOff>
                    <xdr:row>149</xdr:row>
                    <xdr:rowOff>203200</xdr:rowOff>
                  </from>
                  <to>
                    <xdr:col>1</xdr:col>
                    <xdr:colOff>850900</xdr:colOff>
                    <xdr:row>149</xdr:row>
                    <xdr:rowOff>419100</xdr:rowOff>
                  </to>
                </anchor>
              </controlPr>
            </control>
          </mc:Choice>
        </mc:AlternateContent>
        <mc:AlternateContent xmlns:mc="http://schemas.openxmlformats.org/markup-compatibility/2006">
          <mc:Choice Requires="x14">
            <control shapeId="12448" r:id="rId163" name="Option Button 160">
              <controlPr defaultSize="0" autoFill="0" autoLine="0" autoPict="0">
                <anchor moveWithCells="1" sizeWithCells="1">
                  <from>
                    <xdr:col>1</xdr:col>
                    <xdr:colOff>50800</xdr:colOff>
                    <xdr:row>149</xdr:row>
                    <xdr:rowOff>203200</xdr:rowOff>
                  </from>
                  <to>
                    <xdr:col>1</xdr:col>
                    <xdr:colOff>425450</xdr:colOff>
                    <xdr:row>149</xdr:row>
                    <xdr:rowOff>419100</xdr:rowOff>
                  </to>
                </anchor>
              </controlPr>
            </control>
          </mc:Choice>
        </mc:AlternateContent>
        <mc:AlternateContent xmlns:mc="http://schemas.openxmlformats.org/markup-compatibility/2006">
          <mc:Choice Requires="x14">
            <control shapeId="12449" r:id="rId164" name="Group Box 161">
              <controlPr defaultSize="0" autoFill="0" autoPict="0">
                <anchor moveWithCells="1" sizeWithCells="1">
                  <from>
                    <xdr:col>1</xdr:col>
                    <xdr:colOff>0</xdr:colOff>
                    <xdr:row>150</xdr:row>
                    <xdr:rowOff>0</xdr:rowOff>
                  </from>
                  <to>
                    <xdr:col>5</xdr:col>
                    <xdr:colOff>742950</xdr:colOff>
                    <xdr:row>151</xdr:row>
                    <xdr:rowOff>0</xdr:rowOff>
                  </to>
                </anchor>
              </controlPr>
            </control>
          </mc:Choice>
        </mc:AlternateContent>
        <mc:AlternateContent xmlns:mc="http://schemas.openxmlformats.org/markup-compatibility/2006">
          <mc:Choice Requires="x14">
            <control shapeId="12450" r:id="rId165" name="Option Button 162">
              <controlPr defaultSize="0" autoFill="0" autoLine="0" autoPict="0">
                <anchor moveWithCells="1" sizeWithCells="1">
                  <from>
                    <xdr:col>5</xdr:col>
                    <xdr:colOff>25400</xdr:colOff>
                    <xdr:row>150</xdr:row>
                    <xdr:rowOff>203200</xdr:rowOff>
                  </from>
                  <to>
                    <xdr:col>5</xdr:col>
                    <xdr:colOff>565150</xdr:colOff>
                    <xdr:row>150</xdr:row>
                    <xdr:rowOff>419100</xdr:rowOff>
                  </to>
                </anchor>
              </controlPr>
            </control>
          </mc:Choice>
        </mc:AlternateContent>
        <mc:AlternateContent xmlns:mc="http://schemas.openxmlformats.org/markup-compatibility/2006">
          <mc:Choice Requires="x14">
            <control shapeId="12451" r:id="rId166" name="Option Button 163">
              <controlPr defaultSize="0" autoFill="0" autoLine="0" autoPict="0">
                <anchor moveWithCells="1" sizeWithCells="1">
                  <from>
                    <xdr:col>1</xdr:col>
                    <xdr:colOff>469900</xdr:colOff>
                    <xdr:row>150</xdr:row>
                    <xdr:rowOff>203200</xdr:rowOff>
                  </from>
                  <to>
                    <xdr:col>1</xdr:col>
                    <xdr:colOff>850900</xdr:colOff>
                    <xdr:row>150</xdr:row>
                    <xdr:rowOff>419100</xdr:rowOff>
                  </to>
                </anchor>
              </controlPr>
            </control>
          </mc:Choice>
        </mc:AlternateContent>
        <mc:AlternateContent xmlns:mc="http://schemas.openxmlformats.org/markup-compatibility/2006">
          <mc:Choice Requires="x14">
            <control shapeId="12452" r:id="rId167" name="Option Button 164">
              <controlPr defaultSize="0" autoFill="0" autoLine="0" autoPict="0">
                <anchor moveWithCells="1" sizeWithCells="1">
                  <from>
                    <xdr:col>1</xdr:col>
                    <xdr:colOff>50800</xdr:colOff>
                    <xdr:row>150</xdr:row>
                    <xdr:rowOff>203200</xdr:rowOff>
                  </from>
                  <to>
                    <xdr:col>1</xdr:col>
                    <xdr:colOff>425450</xdr:colOff>
                    <xdr:row>150</xdr:row>
                    <xdr:rowOff>419100</xdr:rowOff>
                  </to>
                </anchor>
              </controlPr>
            </control>
          </mc:Choice>
        </mc:AlternateContent>
        <mc:AlternateContent xmlns:mc="http://schemas.openxmlformats.org/markup-compatibility/2006">
          <mc:Choice Requires="x14">
            <control shapeId="12453" r:id="rId168" name="Group Box 165">
              <controlPr defaultSize="0" autoFill="0" autoPict="0">
                <anchor moveWithCells="1" sizeWithCells="1">
                  <from>
                    <xdr:col>1</xdr:col>
                    <xdr:colOff>0</xdr:colOff>
                    <xdr:row>151</xdr:row>
                    <xdr:rowOff>0</xdr:rowOff>
                  </from>
                  <to>
                    <xdr:col>5</xdr:col>
                    <xdr:colOff>742950</xdr:colOff>
                    <xdr:row>152</xdr:row>
                    <xdr:rowOff>0</xdr:rowOff>
                  </to>
                </anchor>
              </controlPr>
            </control>
          </mc:Choice>
        </mc:AlternateContent>
        <mc:AlternateContent xmlns:mc="http://schemas.openxmlformats.org/markup-compatibility/2006">
          <mc:Choice Requires="x14">
            <control shapeId="12454" r:id="rId169" name="Option Button 166">
              <controlPr defaultSize="0" autoFill="0" autoLine="0" autoPict="0">
                <anchor moveWithCells="1" sizeWithCells="1">
                  <from>
                    <xdr:col>5</xdr:col>
                    <xdr:colOff>25400</xdr:colOff>
                    <xdr:row>151</xdr:row>
                    <xdr:rowOff>203200</xdr:rowOff>
                  </from>
                  <to>
                    <xdr:col>5</xdr:col>
                    <xdr:colOff>565150</xdr:colOff>
                    <xdr:row>151</xdr:row>
                    <xdr:rowOff>419100</xdr:rowOff>
                  </to>
                </anchor>
              </controlPr>
            </control>
          </mc:Choice>
        </mc:AlternateContent>
        <mc:AlternateContent xmlns:mc="http://schemas.openxmlformats.org/markup-compatibility/2006">
          <mc:Choice Requires="x14">
            <control shapeId="12455" r:id="rId170" name="Option Button 167">
              <controlPr defaultSize="0" autoFill="0" autoLine="0" autoPict="0">
                <anchor moveWithCells="1" sizeWithCells="1">
                  <from>
                    <xdr:col>1</xdr:col>
                    <xdr:colOff>469900</xdr:colOff>
                    <xdr:row>151</xdr:row>
                    <xdr:rowOff>203200</xdr:rowOff>
                  </from>
                  <to>
                    <xdr:col>1</xdr:col>
                    <xdr:colOff>850900</xdr:colOff>
                    <xdr:row>151</xdr:row>
                    <xdr:rowOff>419100</xdr:rowOff>
                  </to>
                </anchor>
              </controlPr>
            </control>
          </mc:Choice>
        </mc:AlternateContent>
        <mc:AlternateContent xmlns:mc="http://schemas.openxmlformats.org/markup-compatibility/2006">
          <mc:Choice Requires="x14">
            <control shapeId="12456" r:id="rId171" name="Option Button 168">
              <controlPr defaultSize="0" autoFill="0" autoLine="0" autoPict="0">
                <anchor moveWithCells="1" sizeWithCells="1">
                  <from>
                    <xdr:col>1</xdr:col>
                    <xdr:colOff>50800</xdr:colOff>
                    <xdr:row>151</xdr:row>
                    <xdr:rowOff>203200</xdr:rowOff>
                  </from>
                  <to>
                    <xdr:col>1</xdr:col>
                    <xdr:colOff>425450</xdr:colOff>
                    <xdr:row>151</xdr:row>
                    <xdr:rowOff>419100</xdr:rowOff>
                  </to>
                </anchor>
              </controlPr>
            </control>
          </mc:Choice>
        </mc:AlternateContent>
        <mc:AlternateContent xmlns:mc="http://schemas.openxmlformats.org/markup-compatibility/2006">
          <mc:Choice Requires="x14">
            <control shapeId="12457" r:id="rId172" name="Group Box 169">
              <controlPr defaultSize="0" autoFill="0" autoPict="0">
                <anchor moveWithCells="1" sizeWithCells="1">
                  <from>
                    <xdr:col>1</xdr:col>
                    <xdr:colOff>0</xdr:colOff>
                    <xdr:row>162</xdr:row>
                    <xdr:rowOff>0</xdr:rowOff>
                  </from>
                  <to>
                    <xdr:col>5</xdr:col>
                    <xdr:colOff>742950</xdr:colOff>
                    <xdr:row>163</xdr:row>
                    <xdr:rowOff>0</xdr:rowOff>
                  </to>
                </anchor>
              </controlPr>
            </control>
          </mc:Choice>
        </mc:AlternateContent>
        <mc:AlternateContent xmlns:mc="http://schemas.openxmlformats.org/markup-compatibility/2006">
          <mc:Choice Requires="x14">
            <control shapeId="12458" r:id="rId173" name="Option Button 170">
              <controlPr defaultSize="0" autoFill="0" autoLine="0" autoPict="0">
                <anchor moveWithCells="1" sizeWithCells="1">
                  <from>
                    <xdr:col>5</xdr:col>
                    <xdr:colOff>25400</xdr:colOff>
                    <xdr:row>162</xdr:row>
                    <xdr:rowOff>203200</xdr:rowOff>
                  </from>
                  <to>
                    <xdr:col>5</xdr:col>
                    <xdr:colOff>565150</xdr:colOff>
                    <xdr:row>162</xdr:row>
                    <xdr:rowOff>419100</xdr:rowOff>
                  </to>
                </anchor>
              </controlPr>
            </control>
          </mc:Choice>
        </mc:AlternateContent>
        <mc:AlternateContent xmlns:mc="http://schemas.openxmlformats.org/markup-compatibility/2006">
          <mc:Choice Requires="x14">
            <control shapeId="12459" r:id="rId174" name="Option Button 171">
              <controlPr defaultSize="0" autoFill="0" autoLine="0" autoPict="0">
                <anchor moveWithCells="1" sizeWithCells="1">
                  <from>
                    <xdr:col>1</xdr:col>
                    <xdr:colOff>469900</xdr:colOff>
                    <xdr:row>162</xdr:row>
                    <xdr:rowOff>203200</xdr:rowOff>
                  </from>
                  <to>
                    <xdr:col>1</xdr:col>
                    <xdr:colOff>850900</xdr:colOff>
                    <xdr:row>162</xdr:row>
                    <xdr:rowOff>419100</xdr:rowOff>
                  </to>
                </anchor>
              </controlPr>
            </control>
          </mc:Choice>
        </mc:AlternateContent>
        <mc:AlternateContent xmlns:mc="http://schemas.openxmlformats.org/markup-compatibility/2006">
          <mc:Choice Requires="x14">
            <control shapeId="12460" r:id="rId175" name="Option Button 172">
              <controlPr defaultSize="0" autoFill="0" autoLine="0" autoPict="0">
                <anchor moveWithCells="1" sizeWithCells="1">
                  <from>
                    <xdr:col>1</xdr:col>
                    <xdr:colOff>50800</xdr:colOff>
                    <xdr:row>162</xdr:row>
                    <xdr:rowOff>203200</xdr:rowOff>
                  </from>
                  <to>
                    <xdr:col>1</xdr:col>
                    <xdr:colOff>425450</xdr:colOff>
                    <xdr:row>162</xdr:row>
                    <xdr:rowOff>419100</xdr:rowOff>
                  </to>
                </anchor>
              </controlPr>
            </control>
          </mc:Choice>
        </mc:AlternateContent>
        <mc:AlternateContent xmlns:mc="http://schemas.openxmlformats.org/markup-compatibility/2006">
          <mc:Choice Requires="x14">
            <control shapeId="12461" r:id="rId176" name="Group Box 173">
              <controlPr defaultSize="0" autoFill="0" autoPict="0">
                <anchor moveWithCells="1" sizeWithCells="1">
                  <from>
                    <xdr:col>1</xdr:col>
                    <xdr:colOff>0</xdr:colOff>
                    <xdr:row>163</xdr:row>
                    <xdr:rowOff>0</xdr:rowOff>
                  </from>
                  <to>
                    <xdr:col>5</xdr:col>
                    <xdr:colOff>742950</xdr:colOff>
                    <xdr:row>164</xdr:row>
                    <xdr:rowOff>0</xdr:rowOff>
                  </to>
                </anchor>
              </controlPr>
            </control>
          </mc:Choice>
        </mc:AlternateContent>
        <mc:AlternateContent xmlns:mc="http://schemas.openxmlformats.org/markup-compatibility/2006">
          <mc:Choice Requires="x14">
            <control shapeId="12462" r:id="rId177" name="Option Button 174">
              <controlPr defaultSize="0" autoFill="0" autoLine="0" autoPict="0">
                <anchor moveWithCells="1" sizeWithCells="1">
                  <from>
                    <xdr:col>5</xdr:col>
                    <xdr:colOff>25400</xdr:colOff>
                    <xdr:row>163</xdr:row>
                    <xdr:rowOff>203200</xdr:rowOff>
                  </from>
                  <to>
                    <xdr:col>5</xdr:col>
                    <xdr:colOff>565150</xdr:colOff>
                    <xdr:row>163</xdr:row>
                    <xdr:rowOff>419100</xdr:rowOff>
                  </to>
                </anchor>
              </controlPr>
            </control>
          </mc:Choice>
        </mc:AlternateContent>
        <mc:AlternateContent xmlns:mc="http://schemas.openxmlformats.org/markup-compatibility/2006">
          <mc:Choice Requires="x14">
            <control shapeId="12463" r:id="rId178" name="Option Button 175">
              <controlPr defaultSize="0" autoFill="0" autoLine="0" autoPict="0">
                <anchor moveWithCells="1" sizeWithCells="1">
                  <from>
                    <xdr:col>1</xdr:col>
                    <xdr:colOff>469900</xdr:colOff>
                    <xdr:row>163</xdr:row>
                    <xdr:rowOff>203200</xdr:rowOff>
                  </from>
                  <to>
                    <xdr:col>1</xdr:col>
                    <xdr:colOff>850900</xdr:colOff>
                    <xdr:row>163</xdr:row>
                    <xdr:rowOff>419100</xdr:rowOff>
                  </to>
                </anchor>
              </controlPr>
            </control>
          </mc:Choice>
        </mc:AlternateContent>
        <mc:AlternateContent xmlns:mc="http://schemas.openxmlformats.org/markup-compatibility/2006">
          <mc:Choice Requires="x14">
            <control shapeId="12464" r:id="rId179" name="Option Button 176">
              <controlPr defaultSize="0" autoFill="0" autoLine="0" autoPict="0">
                <anchor moveWithCells="1" sizeWithCells="1">
                  <from>
                    <xdr:col>1</xdr:col>
                    <xdr:colOff>50800</xdr:colOff>
                    <xdr:row>163</xdr:row>
                    <xdr:rowOff>203200</xdr:rowOff>
                  </from>
                  <to>
                    <xdr:col>1</xdr:col>
                    <xdr:colOff>425450</xdr:colOff>
                    <xdr:row>163</xdr:row>
                    <xdr:rowOff>419100</xdr:rowOff>
                  </to>
                </anchor>
              </controlPr>
            </control>
          </mc:Choice>
        </mc:AlternateContent>
        <mc:AlternateContent xmlns:mc="http://schemas.openxmlformats.org/markup-compatibility/2006">
          <mc:Choice Requires="x14">
            <control shapeId="12465" r:id="rId180" name="Group Box 177">
              <controlPr defaultSize="0" autoFill="0" autoPict="0">
                <anchor moveWithCells="1" sizeWithCells="1">
                  <from>
                    <xdr:col>1</xdr:col>
                    <xdr:colOff>0</xdr:colOff>
                    <xdr:row>164</xdr:row>
                    <xdr:rowOff>0</xdr:rowOff>
                  </from>
                  <to>
                    <xdr:col>5</xdr:col>
                    <xdr:colOff>742950</xdr:colOff>
                    <xdr:row>165</xdr:row>
                    <xdr:rowOff>0</xdr:rowOff>
                  </to>
                </anchor>
              </controlPr>
            </control>
          </mc:Choice>
        </mc:AlternateContent>
        <mc:AlternateContent xmlns:mc="http://schemas.openxmlformats.org/markup-compatibility/2006">
          <mc:Choice Requires="x14">
            <control shapeId="12466" r:id="rId181" name="Option Button 178">
              <controlPr defaultSize="0" autoFill="0" autoLine="0" autoPict="0">
                <anchor moveWithCells="1" sizeWithCells="1">
                  <from>
                    <xdr:col>5</xdr:col>
                    <xdr:colOff>25400</xdr:colOff>
                    <xdr:row>164</xdr:row>
                    <xdr:rowOff>203200</xdr:rowOff>
                  </from>
                  <to>
                    <xdr:col>5</xdr:col>
                    <xdr:colOff>565150</xdr:colOff>
                    <xdr:row>164</xdr:row>
                    <xdr:rowOff>419100</xdr:rowOff>
                  </to>
                </anchor>
              </controlPr>
            </control>
          </mc:Choice>
        </mc:AlternateContent>
        <mc:AlternateContent xmlns:mc="http://schemas.openxmlformats.org/markup-compatibility/2006">
          <mc:Choice Requires="x14">
            <control shapeId="12467" r:id="rId182" name="Option Button 179">
              <controlPr defaultSize="0" autoFill="0" autoLine="0" autoPict="0">
                <anchor moveWithCells="1" sizeWithCells="1">
                  <from>
                    <xdr:col>1</xdr:col>
                    <xdr:colOff>469900</xdr:colOff>
                    <xdr:row>164</xdr:row>
                    <xdr:rowOff>203200</xdr:rowOff>
                  </from>
                  <to>
                    <xdr:col>1</xdr:col>
                    <xdr:colOff>850900</xdr:colOff>
                    <xdr:row>164</xdr:row>
                    <xdr:rowOff>419100</xdr:rowOff>
                  </to>
                </anchor>
              </controlPr>
            </control>
          </mc:Choice>
        </mc:AlternateContent>
        <mc:AlternateContent xmlns:mc="http://schemas.openxmlformats.org/markup-compatibility/2006">
          <mc:Choice Requires="x14">
            <control shapeId="12468" r:id="rId183" name="Option Button 180">
              <controlPr defaultSize="0" autoFill="0" autoLine="0" autoPict="0">
                <anchor moveWithCells="1" sizeWithCells="1">
                  <from>
                    <xdr:col>1</xdr:col>
                    <xdr:colOff>50800</xdr:colOff>
                    <xdr:row>164</xdr:row>
                    <xdr:rowOff>203200</xdr:rowOff>
                  </from>
                  <to>
                    <xdr:col>1</xdr:col>
                    <xdr:colOff>425450</xdr:colOff>
                    <xdr:row>164</xdr:row>
                    <xdr:rowOff>419100</xdr:rowOff>
                  </to>
                </anchor>
              </controlPr>
            </control>
          </mc:Choice>
        </mc:AlternateContent>
        <mc:AlternateContent xmlns:mc="http://schemas.openxmlformats.org/markup-compatibility/2006">
          <mc:Choice Requires="x14">
            <control shapeId="12469" r:id="rId184" name="Group Box 181">
              <controlPr defaultSize="0" autoFill="0" autoPict="0">
                <anchor moveWithCells="1" sizeWithCells="1">
                  <from>
                    <xdr:col>1</xdr:col>
                    <xdr:colOff>0</xdr:colOff>
                    <xdr:row>175</xdr:row>
                    <xdr:rowOff>0</xdr:rowOff>
                  </from>
                  <to>
                    <xdr:col>5</xdr:col>
                    <xdr:colOff>742950</xdr:colOff>
                    <xdr:row>176</xdr:row>
                    <xdr:rowOff>0</xdr:rowOff>
                  </to>
                </anchor>
              </controlPr>
            </control>
          </mc:Choice>
        </mc:AlternateContent>
        <mc:AlternateContent xmlns:mc="http://schemas.openxmlformats.org/markup-compatibility/2006">
          <mc:Choice Requires="x14">
            <control shapeId="12470" r:id="rId185" name="Option Button 182">
              <controlPr defaultSize="0" autoFill="0" autoLine="0" autoPict="0">
                <anchor moveWithCells="1" sizeWithCells="1">
                  <from>
                    <xdr:col>5</xdr:col>
                    <xdr:colOff>25400</xdr:colOff>
                    <xdr:row>175</xdr:row>
                    <xdr:rowOff>203200</xdr:rowOff>
                  </from>
                  <to>
                    <xdr:col>5</xdr:col>
                    <xdr:colOff>565150</xdr:colOff>
                    <xdr:row>175</xdr:row>
                    <xdr:rowOff>419100</xdr:rowOff>
                  </to>
                </anchor>
              </controlPr>
            </control>
          </mc:Choice>
        </mc:AlternateContent>
        <mc:AlternateContent xmlns:mc="http://schemas.openxmlformats.org/markup-compatibility/2006">
          <mc:Choice Requires="x14">
            <control shapeId="12471" r:id="rId186" name="Option Button 183">
              <controlPr defaultSize="0" autoFill="0" autoLine="0" autoPict="0">
                <anchor moveWithCells="1" sizeWithCells="1">
                  <from>
                    <xdr:col>1</xdr:col>
                    <xdr:colOff>469900</xdr:colOff>
                    <xdr:row>175</xdr:row>
                    <xdr:rowOff>203200</xdr:rowOff>
                  </from>
                  <to>
                    <xdr:col>1</xdr:col>
                    <xdr:colOff>850900</xdr:colOff>
                    <xdr:row>175</xdr:row>
                    <xdr:rowOff>419100</xdr:rowOff>
                  </to>
                </anchor>
              </controlPr>
            </control>
          </mc:Choice>
        </mc:AlternateContent>
        <mc:AlternateContent xmlns:mc="http://schemas.openxmlformats.org/markup-compatibility/2006">
          <mc:Choice Requires="x14">
            <control shapeId="12472" r:id="rId187" name="Option Button 184">
              <controlPr defaultSize="0" autoFill="0" autoLine="0" autoPict="0">
                <anchor moveWithCells="1" sizeWithCells="1">
                  <from>
                    <xdr:col>1</xdr:col>
                    <xdr:colOff>50800</xdr:colOff>
                    <xdr:row>175</xdr:row>
                    <xdr:rowOff>203200</xdr:rowOff>
                  </from>
                  <to>
                    <xdr:col>1</xdr:col>
                    <xdr:colOff>425450</xdr:colOff>
                    <xdr:row>175</xdr:row>
                    <xdr:rowOff>419100</xdr:rowOff>
                  </to>
                </anchor>
              </controlPr>
            </control>
          </mc:Choice>
        </mc:AlternateContent>
        <mc:AlternateContent xmlns:mc="http://schemas.openxmlformats.org/markup-compatibility/2006">
          <mc:Choice Requires="x14">
            <control shapeId="12473" r:id="rId188" name="Group Box 185">
              <controlPr defaultSize="0" autoFill="0" autoPict="0">
                <anchor moveWithCells="1" sizeWithCells="1">
                  <from>
                    <xdr:col>1</xdr:col>
                    <xdr:colOff>0</xdr:colOff>
                    <xdr:row>176</xdr:row>
                    <xdr:rowOff>0</xdr:rowOff>
                  </from>
                  <to>
                    <xdr:col>5</xdr:col>
                    <xdr:colOff>742950</xdr:colOff>
                    <xdr:row>177</xdr:row>
                    <xdr:rowOff>0</xdr:rowOff>
                  </to>
                </anchor>
              </controlPr>
            </control>
          </mc:Choice>
        </mc:AlternateContent>
        <mc:AlternateContent xmlns:mc="http://schemas.openxmlformats.org/markup-compatibility/2006">
          <mc:Choice Requires="x14">
            <control shapeId="12474" r:id="rId189" name="Option Button 186">
              <controlPr defaultSize="0" autoFill="0" autoLine="0" autoPict="0">
                <anchor moveWithCells="1" sizeWithCells="1">
                  <from>
                    <xdr:col>5</xdr:col>
                    <xdr:colOff>25400</xdr:colOff>
                    <xdr:row>176</xdr:row>
                    <xdr:rowOff>203200</xdr:rowOff>
                  </from>
                  <to>
                    <xdr:col>5</xdr:col>
                    <xdr:colOff>565150</xdr:colOff>
                    <xdr:row>176</xdr:row>
                    <xdr:rowOff>419100</xdr:rowOff>
                  </to>
                </anchor>
              </controlPr>
            </control>
          </mc:Choice>
        </mc:AlternateContent>
        <mc:AlternateContent xmlns:mc="http://schemas.openxmlformats.org/markup-compatibility/2006">
          <mc:Choice Requires="x14">
            <control shapeId="12475" r:id="rId190" name="Option Button 187">
              <controlPr defaultSize="0" autoFill="0" autoLine="0" autoPict="0">
                <anchor moveWithCells="1" sizeWithCells="1">
                  <from>
                    <xdr:col>1</xdr:col>
                    <xdr:colOff>469900</xdr:colOff>
                    <xdr:row>176</xdr:row>
                    <xdr:rowOff>203200</xdr:rowOff>
                  </from>
                  <to>
                    <xdr:col>1</xdr:col>
                    <xdr:colOff>850900</xdr:colOff>
                    <xdr:row>176</xdr:row>
                    <xdr:rowOff>419100</xdr:rowOff>
                  </to>
                </anchor>
              </controlPr>
            </control>
          </mc:Choice>
        </mc:AlternateContent>
        <mc:AlternateContent xmlns:mc="http://schemas.openxmlformats.org/markup-compatibility/2006">
          <mc:Choice Requires="x14">
            <control shapeId="12476" r:id="rId191" name="Option Button 188">
              <controlPr defaultSize="0" autoFill="0" autoLine="0" autoPict="0">
                <anchor moveWithCells="1" sizeWithCells="1">
                  <from>
                    <xdr:col>1</xdr:col>
                    <xdr:colOff>50800</xdr:colOff>
                    <xdr:row>176</xdr:row>
                    <xdr:rowOff>203200</xdr:rowOff>
                  </from>
                  <to>
                    <xdr:col>1</xdr:col>
                    <xdr:colOff>425450</xdr:colOff>
                    <xdr:row>176</xdr:row>
                    <xdr:rowOff>419100</xdr:rowOff>
                  </to>
                </anchor>
              </controlPr>
            </control>
          </mc:Choice>
        </mc:AlternateContent>
        <mc:AlternateContent xmlns:mc="http://schemas.openxmlformats.org/markup-compatibility/2006">
          <mc:Choice Requires="x14">
            <control shapeId="12477" r:id="rId192" name="Group Box 189">
              <controlPr defaultSize="0" autoFill="0" autoPict="0">
                <anchor moveWithCells="1" sizeWithCells="1">
                  <from>
                    <xdr:col>1</xdr:col>
                    <xdr:colOff>0</xdr:colOff>
                    <xdr:row>177</xdr:row>
                    <xdr:rowOff>0</xdr:rowOff>
                  </from>
                  <to>
                    <xdr:col>5</xdr:col>
                    <xdr:colOff>742950</xdr:colOff>
                    <xdr:row>178</xdr:row>
                    <xdr:rowOff>0</xdr:rowOff>
                  </to>
                </anchor>
              </controlPr>
            </control>
          </mc:Choice>
        </mc:AlternateContent>
        <mc:AlternateContent xmlns:mc="http://schemas.openxmlformats.org/markup-compatibility/2006">
          <mc:Choice Requires="x14">
            <control shapeId="12478" r:id="rId193" name="Option Button 190">
              <controlPr defaultSize="0" autoFill="0" autoLine="0" autoPict="0">
                <anchor moveWithCells="1" sizeWithCells="1">
                  <from>
                    <xdr:col>5</xdr:col>
                    <xdr:colOff>25400</xdr:colOff>
                    <xdr:row>177</xdr:row>
                    <xdr:rowOff>203200</xdr:rowOff>
                  </from>
                  <to>
                    <xdr:col>5</xdr:col>
                    <xdr:colOff>565150</xdr:colOff>
                    <xdr:row>177</xdr:row>
                    <xdr:rowOff>419100</xdr:rowOff>
                  </to>
                </anchor>
              </controlPr>
            </control>
          </mc:Choice>
        </mc:AlternateContent>
        <mc:AlternateContent xmlns:mc="http://schemas.openxmlformats.org/markup-compatibility/2006">
          <mc:Choice Requires="x14">
            <control shapeId="12479" r:id="rId194" name="Option Button 191">
              <controlPr defaultSize="0" autoFill="0" autoLine="0" autoPict="0">
                <anchor moveWithCells="1" sizeWithCells="1">
                  <from>
                    <xdr:col>1</xdr:col>
                    <xdr:colOff>469900</xdr:colOff>
                    <xdr:row>177</xdr:row>
                    <xdr:rowOff>203200</xdr:rowOff>
                  </from>
                  <to>
                    <xdr:col>1</xdr:col>
                    <xdr:colOff>850900</xdr:colOff>
                    <xdr:row>177</xdr:row>
                    <xdr:rowOff>419100</xdr:rowOff>
                  </to>
                </anchor>
              </controlPr>
            </control>
          </mc:Choice>
        </mc:AlternateContent>
        <mc:AlternateContent xmlns:mc="http://schemas.openxmlformats.org/markup-compatibility/2006">
          <mc:Choice Requires="x14">
            <control shapeId="12480" r:id="rId195" name="Option Button 192">
              <controlPr defaultSize="0" autoFill="0" autoLine="0" autoPict="0">
                <anchor moveWithCells="1" sizeWithCells="1">
                  <from>
                    <xdr:col>1</xdr:col>
                    <xdr:colOff>50800</xdr:colOff>
                    <xdr:row>177</xdr:row>
                    <xdr:rowOff>203200</xdr:rowOff>
                  </from>
                  <to>
                    <xdr:col>1</xdr:col>
                    <xdr:colOff>425450</xdr:colOff>
                    <xdr:row>177</xdr:row>
                    <xdr:rowOff>419100</xdr:rowOff>
                  </to>
                </anchor>
              </controlPr>
            </control>
          </mc:Choice>
        </mc:AlternateContent>
        <mc:AlternateContent xmlns:mc="http://schemas.openxmlformats.org/markup-compatibility/2006">
          <mc:Choice Requires="x14">
            <control shapeId="12481" r:id="rId196" name="Group Box 193">
              <controlPr defaultSize="0" autoFill="0" autoPict="0">
                <anchor moveWithCells="1" sizeWithCells="1">
                  <from>
                    <xdr:col>1</xdr:col>
                    <xdr:colOff>0</xdr:colOff>
                    <xdr:row>178</xdr:row>
                    <xdr:rowOff>0</xdr:rowOff>
                  </from>
                  <to>
                    <xdr:col>5</xdr:col>
                    <xdr:colOff>742950</xdr:colOff>
                    <xdr:row>179</xdr:row>
                    <xdr:rowOff>0</xdr:rowOff>
                  </to>
                </anchor>
              </controlPr>
            </control>
          </mc:Choice>
        </mc:AlternateContent>
        <mc:AlternateContent xmlns:mc="http://schemas.openxmlformats.org/markup-compatibility/2006">
          <mc:Choice Requires="x14">
            <control shapeId="12482" r:id="rId197" name="Option Button 194">
              <controlPr defaultSize="0" autoFill="0" autoLine="0" autoPict="0">
                <anchor moveWithCells="1" sizeWithCells="1">
                  <from>
                    <xdr:col>5</xdr:col>
                    <xdr:colOff>25400</xdr:colOff>
                    <xdr:row>178</xdr:row>
                    <xdr:rowOff>203200</xdr:rowOff>
                  </from>
                  <to>
                    <xdr:col>5</xdr:col>
                    <xdr:colOff>565150</xdr:colOff>
                    <xdr:row>178</xdr:row>
                    <xdr:rowOff>419100</xdr:rowOff>
                  </to>
                </anchor>
              </controlPr>
            </control>
          </mc:Choice>
        </mc:AlternateContent>
        <mc:AlternateContent xmlns:mc="http://schemas.openxmlformats.org/markup-compatibility/2006">
          <mc:Choice Requires="x14">
            <control shapeId="12483" r:id="rId198" name="Option Button 195">
              <controlPr defaultSize="0" autoFill="0" autoLine="0" autoPict="0">
                <anchor moveWithCells="1" sizeWithCells="1">
                  <from>
                    <xdr:col>1</xdr:col>
                    <xdr:colOff>469900</xdr:colOff>
                    <xdr:row>178</xdr:row>
                    <xdr:rowOff>203200</xdr:rowOff>
                  </from>
                  <to>
                    <xdr:col>1</xdr:col>
                    <xdr:colOff>850900</xdr:colOff>
                    <xdr:row>178</xdr:row>
                    <xdr:rowOff>419100</xdr:rowOff>
                  </to>
                </anchor>
              </controlPr>
            </control>
          </mc:Choice>
        </mc:AlternateContent>
        <mc:AlternateContent xmlns:mc="http://schemas.openxmlformats.org/markup-compatibility/2006">
          <mc:Choice Requires="x14">
            <control shapeId="12484" r:id="rId199" name="Option Button 196">
              <controlPr defaultSize="0" autoFill="0" autoLine="0" autoPict="0">
                <anchor moveWithCells="1" sizeWithCells="1">
                  <from>
                    <xdr:col>1</xdr:col>
                    <xdr:colOff>50800</xdr:colOff>
                    <xdr:row>178</xdr:row>
                    <xdr:rowOff>203200</xdr:rowOff>
                  </from>
                  <to>
                    <xdr:col>1</xdr:col>
                    <xdr:colOff>425450</xdr:colOff>
                    <xdr:row>178</xdr:row>
                    <xdr:rowOff>419100</xdr:rowOff>
                  </to>
                </anchor>
              </controlPr>
            </control>
          </mc:Choice>
        </mc:AlternateContent>
        <mc:AlternateContent xmlns:mc="http://schemas.openxmlformats.org/markup-compatibility/2006">
          <mc:Choice Requires="x14">
            <control shapeId="12485" r:id="rId200" name="Group Box 197">
              <controlPr defaultSize="0" autoFill="0" autoPict="0">
                <anchor moveWithCells="1" sizeWithCells="1">
                  <from>
                    <xdr:col>1</xdr:col>
                    <xdr:colOff>0</xdr:colOff>
                    <xdr:row>189</xdr:row>
                    <xdr:rowOff>0</xdr:rowOff>
                  </from>
                  <to>
                    <xdr:col>5</xdr:col>
                    <xdr:colOff>742950</xdr:colOff>
                    <xdr:row>190</xdr:row>
                    <xdr:rowOff>0</xdr:rowOff>
                  </to>
                </anchor>
              </controlPr>
            </control>
          </mc:Choice>
        </mc:AlternateContent>
        <mc:AlternateContent xmlns:mc="http://schemas.openxmlformats.org/markup-compatibility/2006">
          <mc:Choice Requires="x14">
            <control shapeId="12486" r:id="rId201" name="Option Button 198">
              <controlPr defaultSize="0" autoFill="0" autoLine="0" autoPict="0">
                <anchor moveWithCells="1" sizeWithCells="1">
                  <from>
                    <xdr:col>5</xdr:col>
                    <xdr:colOff>25400</xdr:colOff>
                    <xdr:row>189</xdr:row>
                    <xdr:rowOff>203200</xdr:rowOff>
                  </from>
                  <to>
                    <xdr:col>5</xdr:col>
                    <xdr:colOff>565150</xdr:colOff>
                    <xdr:row>189</xdr:row>
                    <xdr:rowOff>419100</xdr:rowOff>
                  </to>
                </anchor>
              </controlPr>
            </control>
          </mc:Choice>
        </mc:AlternateContent>
        <mc:AlternateContent xmlns:mc="http://schemas.openxmlformats.org/markup-compatibility/2006">
          <mc:Choice Requires="x14">
            <control shapeId="12487" r:id="rId202" name="Option Button 199">
              <controlPr defaultSize="0" autoFill="0" autoLine="0" autoPict="0">
                <anchor moveWithCells="1" sizeWithCells="1">
                  <from>
                    <xdr:col>1</xdr:col>
                    <xdr:colOff>469900</xdr:colOff>
                    <xdr:row>189</xdr:row>
                    <xdr:rowOff>203200</xdr:rowOff>
                  </from>
                  <to>
                    <xdr:col>1</xdr:col>
                    <xdr:colOff>850900</xdr:colOff>
                    <xdr:row>189</xdr:row>
                    <xdr:rowOff>419100</xdr:rowOff>
                  </to>
                </anchor>
              </controlPr>
            </control>
          </mc:Choice>
        </mc:AlternateContent>
        <mc:AlternateContent xmlns:mc="http://schemas.openxmlformats.org/markup-compatibility/2006">
          <mc:Choice Requires="x14">
            <control shapeId="12488" r:id="rId203" name="Option Button 200">
              <controlPr defaultSize="0" autoFill="0" autoLine="0" autoPict="0">
                <anchor moveWithCells="1" sizeWithCells="1">
                  <from>
                    <xdr:col>1</xdr:col>
                    <xdr:colOff>50800</xdr:colOff>
                    <xdr:row>189</xdr:row>
                    <xdr:rowOff>203200</xdr:rowOff>
                  </from>
                  <to>
                    <xdr:col>1</xdr:col>
                    <xdr:colOff>425450</xdr:colOff>
                    <xdr:row>189</xdr:row>
                    <xdr:rowOff>419100</xdr:rowOff>
                  </to>
                </anchor>
              </controlPr>
            </control>
          </mc:Choice>
        </mc:AlternateContent>
        <mc:AlternateContent xmlns:mc="http://schemas.openxmlformats.org/markup-compatibility/2006">
          <mc:Choice Requires="x14">
            <control shapeId="12489" r:id="rId204" name="Group Box 201">
              <controlPr defaultSize="0" autoFill="0" autoPict="0">
                <anchor moveWithCells="1" sizeWithCells="1">
                  <from>
                    <xdr:col>1</xdr:col>
                    <xdr:colOff>0</xdr:colOff>
                    <xdr:row>190</xdr:row>
                    <xdr:rowOff>0</xdr:rowOff>
                  </from>
                  <to>
                    <xdr:col>5</xdr:col>
                    <xdr:colOff>742950</xdr:colOff>
                    <xdr:row>191</xdr:row>
                    <xdr:rowOff>0</xdr:rowOff>
                  </to>
                </anchor>
              </controlPr>
            </control>
          </mc:Choice>
        </mc:AlternateContent>
        <mc:AlternateContent xmlns:mc="http://schemas.openxmlformats.org/markup-compatibility/2006">
          <mc:Choice Requires="x14">
            <control shapeId="12490" r:id="rId205" name="Option Button 202">
              <controlPr defaultSize="0" autoFill="0" autoLine="0" autoPict="0">
                <anchor moveWithCells="1" sizeWithCells="1">
                  <from>
                    <xdr:col>5</xdr:col>
                    <xdr:colOff>25400</xdr:colOff>
                    <xdr:row>190</xdr:row>
                    <xdr:rowOff>203200</xdr:rowOff>
                  </from>
                  <to>
                    <xdr:col>5</xdr:col>
                    <xdr:colOff>565150</xdr:colOff>
                    <xdr:row>190</xdr:row>
                    <xdr:rowOff>419100</xdr:rowOff>
                  </to>
                </anchor>
              </controlPr>
            </control>
          </mc:Choice>
        </mc:AlternateContent>
        <mc:AlternateContent xmlns:mc="http://schemas.openxmlformats.org/markup-compatibility/2006">
          <mc:Choice Requires="x14">
            <control shapeId="12491" r:id="rId206" name="Option Button 203">
              <controlPr defaultSize="0" autoFill="0" autoLine="0" autoPict="0">
                <anchor moveWithCells="1" sizeWithCells="1">
                  <from>
                    <xdr:col>1</xdr:col>
                    <xdr:colOff>469900</xdr:colOff>
                    <xdr:row>190</xdr:row>
                    <xdr:rowOff>203200</xdr:rowOff>
                  </from>
                  <to>
                    <xdr:col>1</xdr:col>
                    <xdr:colOff>850900</xdr:colOff>
                    <xdr:row>190</xdr:row>
                    <xdr:rowOff>419100</xdr:rowOff>
                  </to>
                </anchor>
              </controlPr>
            </control>
          </mc:Choice>
        </mc:AlternateContent>
        <mc:AlternateContent xmlns:mc="http://schemas.openxmlformats.org/markup-compatibility/2006">
          <mc:Choice Requires="x14">
            <control shapeId="12492" r:id="rId207" name="Option Button 204">
              <controlPr defaultSize="0" autoFill="0" autoLine="0" autoPict="0">
                <anchor moveWithCells="1" sizeWithCells="1">
                  <from>
                    <xdr:col>1</xdr:col>
                    <xdr:colOff>50800</xdr:colOff>
                    <xdr:row>190</xdr:row>
                    <xdr:rowOff>203200</xdr:rowOff>
                  </from>
                  <to>
                    <xdr:col>1</xdr:col>
                    <xdr:colOff>425450</xdr:colOff>
                    <xdr:row>190</xdr:row>
                    <xdr:rowOff>419100</xdr:rowOff>
                  </to>
                </anchor>
              </controlPr>
            </control>
          </mc:Choice>
        </mc:AlternateContent>
        <mc:AlternateContent xmlns:mc="http://schemas.openxmlformats.org/markup-compatibility/2006">
          <mc:Choice Requires="x14">
            <control shapeId="12493" r:id="rId208" name="Group Box 205">
              <controlPr defaultSize="0" autoFill="0" autoPict="0">
                <anchor moveWithCells="1" sizeWithCells="1">
                  <from>
                    <xdr:col>1</xdr:col>
                    <xdr:colOff>0</xdr:colOff>
                    <xdr:row>191</xdr:row>
                    <xdr:rowOff>0</xdr:rowOff>
                  </from>
                  <to>
                    <xdr:col>5</xdr:col>
                    <xdr:colOff>742950</xdr:colOff>
                    <xdr:row>192</xdr:row>
                    <xdr:rowOff>0</xdr:rowOff>
                  </to>
                </anchor>
              </controlPr>
            </control>
          </mc:Choice>
        </mc:AlternateContent>
        <mc:AlternateContent xmlns:mc="http://schemas.openxmlformats.org/markup-compatibility/2006">
          <mc:Choice Requires="x14">
            <control shapeId="12494" r:id="rId209" name="Option Button 206">
              <controlPr defaultSize="0" autoFill="0" autoLine="0" autoPict="0">
                <anchor moveWithCells="1" sizeWithCells="1">
                  <from>
                    <xdr:col>5</xdr:col>
                    <xdr:colOff>25400</xdr:colOff>
                    <xdr:row>191</xdr:row>
                    <xdr:rowOff>203200</xdr:rowOff>
                  </from>
                  <to>
                    <xdr:col>5</xdr:col>
                    <xdr:colOff>565150</xdr:colOff>
                    <xdr:row>191</xdr:row>
                    <xdr:rowOff>419100</xdr:rowOff>
                  </to>
                </anchor>
              </controlPr>
            </control>
          </mc:Choice>
        </mc:AlternateContent>
        <mc:AlternateContent xmlns:mc="http://schemas.openxmlformats.org/markup-compatibility/2006">
          <mc:Choice Requires="x14">
            <control shapeId="12495" r:id="rId210" name="Option Button 207">
              <controlPr defaultSize="0" autoFill="0" autoLine="0" autoPict="0">
                <anchor moveWithCells="1" sizeWithCells="1">
                  <from>
                    <xdr:col>1</xdr:col>
                    <xdr:colOff>469900</xdr:colOff>
                    <xdr:row>191</xdr:row>
                    <xdr:rowOff>203200</xdr:rowOff>
                  </from>
                  <to>
                    <xdr:col>1</xdr:col>
                    <xdr:colOff>850900</xdr:colOff>
                    <xdr:row>191</xdr:row>
                    <xdr:rowOff>419100</xdr:rowOff>
                  </to>
                </anchor>
              </controlPr>
            </control>
          </mc:Choice>
        </mc:AlternateContent>
        <mc:AlternateContent xmlns:mc="http://schemas.openxmlformats.org/markup-compatibility/2006">
          <mc:Choice Requires="x14">
            <control shapeId="12496" r:id="rId211" name="Option Button 208">
              <controlPr defaultSize="0" autoFill="0" autoLine="0" autoPict="0">
                <anchor moveWithCells="1" sizeWithCells="1">
                  <from>
                    <xdr:col>1</xdr:col>
                    <xdr:colOff>50800</xdr:colOff>
                    <xdr:row>191</xdr:row>
                    <xdr:rowOff>203200</xdr:rowOff>
                  </from>
                  <to>
                    <xdr:col>1</xdr:col>
                    <xdr:colOff>425450</xdr:colOff>
                    <xdr:row>191</xdr:row>
                    <xdr:rowOff>419100</xdr:rowOff>
                  </to>
                </anchor>
              </controlPr>
            </control>
          </mc:Choice>
        </mc:AlternateContent>
        <mc:AlternateContent xmlns:mc="http://schemas.openxmlformats.org/markup-compatibility/2006">
          <mc:Choice Requires="x14">
            <control shapeId="12497" r:id="rId212" name="Group Box 209">
              <controlPr defaultSize="0" autoFill="0" autoPict="0">
                <anchor moveWithCells="1" sizeWithCells="1">
                  <from>
                    <xdr:col>1</xdr:col>
                    <xdr:colOff>0</xdr:colOff>
                    <xdr:row>192</xdr:row>
                    <xdr:rowOff>0</xdr:rowOff>
                  </from>
                  <to>
                    <xdr:col>5</xdr:col>
                    <xdr:colOff>742950</xdr:colOff>
                    <xdr:row>193</xdr:row>
                    <xdr:rowOff>0</xdr:rowOff>
                  </to>
                </anchor>
              </controlPr>
            </control>
          </mc:Choice>
        </mc:AlternateContent>
        <mc:AlternateContent xmlns:mc="http://schemas.openxmlformats.org/markup-compatibility/2006">
          <mc:Choice Requires="x14">
            <control shapeId="12498" r:id="rId213" name="Option Button 210">
              <controlPr defaultSize="0" autoFill="0" autoLine="0" autoPict="0">
                <anchor moveWithCells="1" sizeWithCells="1">
                  <from>
                    <xdr:col>5</xdr:col>
                    <xdr:colOff>25400</xdr:colOff>
                    <xdr:row>192</xdr:row>
                    <xdr:rowOff>203200</xdr:rowOff>
                  </from>
                  <to>
                    <xdr:col>5</xdr:col>
                    <xdr:colOff>565150</xdr:colOff>
                    <xdr:row>192</xdr:row>
                    <xdr:rowOff>419100</xdr:rowOff>
                  </to>
                </anchor>
              </controlPr>
            </control>
          </mc:Choice>
        </mc:AlternateContent>
        <mc:AlternateContent xmlns:mc="http://schemas.openxmlformats.org/markup-compatibility/2006">
          <mc:Choice Requires="x14">
            <control shapeId="12499" r:id="rId214" name="Option Button 211">
              <controlPr defaultSize="0" autoFill="0" autoLine="0" autoPict="0">
                <anchor moveWithCells="1" sizeWithCells="1">
                  <from>
                    <xdr:col>1</xdr:col>
                    <xdr:colOff>469900</xdr:colOff>
                    <xdr:row>192</xdr:row>
                    <xdr:rowOff>203200</xdr:rowOff>
                  </from>
                  <to>
                    <xdr:col>1</xdr:col>
                    <xdr:colOff>850900</xdr:colOff>
                    <xdr:row>192</xdr:row>
                    <xdr:rowOff>419100</xdr:rowOff>
                  </to>
                </anchor>
              </controlPr>
            </control>
          </mc:Choice>
        </mc:AlternateContent>
        <mc:AlternateContent xmlns:mc="http://schemas.openxmlformats.org/markup-compatibility/2006">
          <mc:Choice Requires="x14">
            <control shapeId="12500" r:id="rId215" name="Option Button 212">
              <controlPr defaultSize="0" autoFill="0" autoLine="0" autoPict="0">
                <anchor moveWithCells="1" sizeWithCells="1">
                  <from>
                    <xdr:col>1</xdr:col>
                    <xdr:colOff>50800</xdr:colOff>
                    <xdr:row>192</xdr:row>
                    <xdr:rowOff>203200</xdr:rowOff>
                  </from>
                  <to>
                    <xdr:col>1</xdr:col>
                    <xdr:colOff>425450</xdr:colOff>
                    <xdr:row>192</xdr:row>
                    <xdr:rowOff>419100</xdr:rowOff>
                  </to>
                </anchor>
              </controlPr>
            </control>
          </mc:Choice>
        </mc:AlternateContent>
        <mc:AlternateContent xmlns:mc="http://schemas.openxmlformats.org/markup-compatibility/2006">
          <mc:Choice Requires="x14">
            <control shapeId="12501" r:id="rId216" name="Group Box 213">
              <controlPr defaultSize="0" autoFill="0" autoPict="0">
                <anchor moveWithCells="1" sizeWithCells="1">
                  <from>
                    <xdr:col>1</xdr:col>
                    <xdr:colOff>0</xdr:colOff>
                    <xdr:row>193</xdr:row>
                    <xdr:rowOff>0</xdr:rowOff>
                  </from>
                  <to>
                    <xdr:col>5</xdr:col>
                    <xdr:colOff>742950</xdr:colOff>
                    <xdr:row>194</xdr:row>
                    <xdr:rowOff>0</xdr:rowOff>
                  </to>
                </anchor>
              </controlPr>
            </control>
          </mc:Choice>
        </mc:AlternateContent>
        <mc:AlternateContent xmlns:mc="http://schemas.openxmlformats.org/markup-compatibility/2006">
          <mc:Choice Requires="x14">
            <control shapeId="12502" r:id="rId217" name="Option Button 214">
              <controlPr defaultSize="0" autoFill="0" autoLine="0" autoPict="0">
                <anchor moveWithCells="1" sizeWithCells="1">
                  <from>
                    <xdr:col>5</xdr:col>
                    <xdr:colOff>25400</xdr:colOff>
                    <xdr:row>193</xdr:row>
                    <xdr:rowOff>203200</xdr:rowOff>
                  </from>
                  <to>
                    <xdr:col>5</xdr:col>
                    <xdr:colOff>565150</xdr:colOff>
                    <xdr:row>193</xdr:row>
                    <xdr:rowOff>419100</xdr:rowOff>
                  </to>
                </anchor>
              </controlPr>
            </control>
          </mc:Choice>
        </mc:AlternateContent>
        <mc:AlternateContent xmlns:mc="http://schemas.openxmlformats.org/markup-compatibility/2006">
          <mc:Choice Requires="x14">
            <control shapeId="12503" r:id="rId218" name="Option Button 215">
              <controlPr defaultSize="0" autoFill="0" autoLine="0" autoPict="0">
                <anchor moveWithCells="1" sizeWithCells="1">
                  <from>
                    <xdr:col>1</xdr:col>
                    <xdr:colOff>469900</xdr:colOff>
                    <xdr:row>193</xdr:row>
                    <xdr:rowOff>203200</xdr:rowOff>
                  </from>
                  <to>
                    <xdr:col>1</xdr:col>
                    <xdr:colOff>850900</xdr:colOff>
                    <xdr:row>193</xdr:row>
                    <xdr:rowOff>419100</xdr:rowOff>
                  </to>
                </anchor>
              </controlPr>
            </control>
          </mc:Choice>
        </mc:AlternateContent>
        <mc:AlternateContent xmlns:mc="http://schemas.openxmlformats.org/markup-compatibility/2006">
          <mc:Choice Requires="x14">
            <control shapeId="12504" r:id="rId219" name="Option Button 216">
              <controlPr defaultSize="0" autoFill="0" autoLine="0" autoPict="0">
                <anchor moveWithCells="1" sizeWithCells="1">
                  <from>
                    <xdr:col>1</xdr:col>
                    <xdr:colOff>50800</xdr:colOff>
                    <xdr:row>193</xdr:row>
                    <xdr:rowOff>203200</xdr:rowOff>
                  </from>
                  <to>
                    <xdr:col>1</xdr:col>
                    <xdr:colOff>425450</xdr:colOff>
                    <xdr:row>193</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pageSetUpPr fitToPage="1"/>
  </sheetPr>
  <dimension ref="A1:T221"/>
  <sheetViews>
    <sheetView zoomScale="110" zoomScaleNormal="110" zoomScaleSheetLayoutView="50" workbookViewId="0"/>
  </sheetViews>
  <sheetFormatPr defaultColWidth="9" defaultRowHeight="13" x14ac:dyDescent="0.2"/>
  <cols>
    <col min="1" max="1" width="3" style="114" customWidth="1"/>
    <col min="2" max="2" width="13.90625" style="116" customWidth="1"/>
    <col min="3" max="3" width="59.08984375" style="116" customWidth="1"/>
    <col min="4" max="4" width="11.81640625" style="116" customWidth="1"/>
    <col min="5" max="5" width="9.453125" style="116" customWidth="1"/>
    <col min="6" max="6" width="10.6328125" style="114" customWidth="1"/>
    <col min="7" max="7" width="9" style="114"/>
    <col min="8" max="8" width="21.6328125" style="114" customWidth="1"/>
    <col min="9" max="9" width="10.81640625" style="25" customWidth="1"/>
    <col min="10" max="10" width="21.1796875" style="27" bestFit="1" customWidth="1"/>
    <col min="11" max="11" width="9" style="115"/>
    <col min="12" max="16384" width="9" style="114"/>
  </cols>
  <sheetData>
    <row r="1" spans="1:20" ht="14" x14ac:dyDescent="0.2">
      <c r="A1" s="5" t="str">
        <f>"〔利用者保護：" &amp;  評価結果報告書!B23 &amp; "〕"</f>
        <v>〔利用者保護：認知症対応型共同生活介護【認知症高齢者グループホーム】（介護予防含む）〕</v>
      </c>
      <c r="B1" s="4"/>
      <c r="C1" s="4"/>
      <c r="D1" s="4"/>
      <c r="E1" s="3"/>
      <c r="F1" s="143" t="s">
        <v>316</v>
      </c>
      <c r="H1" s="23"/>
      <c r="S1" s="114" t="s">
        <v>5</v>
      </c>
    </row>
    <row r="2" spans="1:20" ht="14.25" customHeight="1" x14ac:dyDescent="0.2">
      <c r="A2" s="1"/>
      <c r="B2" s="4"/>
      <c r="C2" s="4"/>
      <c r="F2" s="6" t="str">
        <f>"《事業所名： " &amp; 評価結果報告書!B24 &amp; "》"</f>
        <v>《事業所名： 優っくりグループホーム板橋栄町》</v>
      </c>
      <c r="H2" s="25"/>
      <c r="S2" s="114" t="b">
        <v>0</v>
      </c>
    </row>
    <row r="3" spans="1:20" s="21" customFormat="1" ht="13.5" thickBot="1" x14ac:dyDescent="0.25">
      <c r="A3" s="120" t="s">
        <v>93</v>
      </c>
      <c r="B3" s="78" t="s">
        <v>88</v>
      </c>
      <c r="C3" s="22"/>
      <c r="D3" s="22"/>
      <c r="E3" s="22"/>
      <c r="F3" s="26"/>
      <c r="G3" s="26"/>
      <c r="H3" s="7"/>
      <c r="I3" s="58"/>
      <c r="J3" s="7"/>
      <c r="K3" s="7"/>
      <c r="L3" s="7"/>
      <c r="M3" s="79"/>
      <c r="N3" s="79"/>
      <c r="O3" s="79"/>
      <c r="P3" s="79"/>
      <c r="Q3" s="79"/>
      <c r="R3" s="79"/>
      <c r="S3" s="79"/>
      <c r="T3" s="79"/>
    </row>
    <row r="4" spans="1:20" s="11" customFormat="1" ht="17.25" customHeight="1" x14ac:dyDescent="0.2">
      <c r="A4" s="90"/>
      <c r="B4" s="289"/>
      <c r="C4" s="290"/>
      <c r="D4" s="290"/>
      <c r="E4" s="290"/>
      <c r="F4" s="291"/>
      <c r="G4" s="91"/>
      <c r="H4" s="92"/>
      <c r="I4" s="93"/>
      <c r="J4" s="7" t="s">
        <v>70</v>
      </c>
      <c r="K4" s="92"/>
      <c r="L4" s="92"/>
      <c r="M4" s="94"/>
      <c r="N4" s="94"/>
      <c r="O4" s="94"/>
      <c r="P4" s="94"/>
      <c r="Q4" s="94"/>
      <c r="R4" s="94"/>
      <c r="S4" s="79" t="b">
        <v>1</v>
      </c>
      <c r="T4" s="94"/>
    </row>
    <row r="5" spans="1:20" s="89" customFormat="1" ht="30" customHeight="1" thickBot="1" x14ac:dyDescent="0.25">
      <c r="A5" s="150"/>
      <c r="B5" s="292" t="s">
        <v>250</v>
      </c>
      <c r="C5" s="293"/>
      <c r="D5" s="294" t="s">
        <v>251</v>
      </c>
      <c r="E5" s="294"/>
      <c r="F5" s="151" t="str">
        <f>IF(COUNT(P9:Q23) &gt; 0,COUNT(P9:P23) &amp; "／" &amp; COUNT(P9:Q23),"")</f>
        <v>9／9</v>
      </c>
      <c r="G5" s="84"/>
      <c r="H5" s="85"/>
      <c r="I5" s="86"/>
      <c r="J5" s="87" t="s">
        <v>71</v>
      </c>
      <c r="K5" s="85"/>
      <c r="L5" s="85"/>
      <c r="M5" s="88"/>
      <c r="N5" s="88"/>
      <c r="O5" s="88"/>
      <c r="P5" s="88"/>
      <c r="Q5" s="88"/>
      <c r="R5" s="88"/>
      <c r="S5" s="79" t="b">
        <v>0</v>
      </c>
      <c r="T5" s="88"/>
    </row>
    <row r="6" spans="1:20" s="21" customFormat="1" ht="13.5" thickTop="1" x14ac:dyDescent="0.2">
      <c r="A6" s="95">
        <v>1</v>
      </c>
      <c r="B6" s="96" t="s">
        <v>152</v>
      </c>
      <c r="C6" s="284" t="str">
        <f>IF((MIN(I9:I10)=0),"標準項目の「あり」「なし」を選択してください","")</f>
        <v/>
      </c>
      <c r="D6" s="284"/>
      <c r="E6" s="284"/>
      <c r="F6" s="285"/>
      <c r="H6" s="79"/>
      <c r="I6" s="58"/>
      <c r="J6" s="7" t="s">
        <v>72</v>
      </c>
      <c r="K6" s="7"/>
      <c r="L6" s="79"/>
      <c r="M6" s="79"/>
      <c r="N6" s="79"/>
      <c r="O6" s="79"/>
      <c r="P6" s="79"/>
      <c r="Q6" s="79"/>
      <c r="R6" s="79"/>
      <c r="S6" s="79" t="b">
        <v>1</v>
      </c>
      <c r="T6" s="79"/>
    </row>
    <row r="7" spans="1:20" s="100" customFormat="1" ht="37.5" customHeight="1" x14ac:dyDescent="0.2">
      <c r="A7" s="97" t="s">
        <v>65</v>
      </c>
      <c r="B7" s="286" t="s">
        <v>252</v>
      </c>
      <c r="C7" s="287"/>
      <c r="D7" s="288" t="str">
        <f xml:space="preserve"> "評点（" &amp; REPT("○",COUNT(P9:P10)) &amp; REPT("●",COUNT(Q9:Q10)) &amp; "）"</f>
        <v>評点（○○）</v>
      </c>
      <c r="E7" s="288"/>
      <c r="F7" s="119" t="str">
        <f>IF(COUNT(R9:R10)&gt;0,"・非該当" &amp; COUNT(R9:R10),"")</f>
        <v/>
      </c>
      <c r="G7" s="84"/>
      <c r="H7" s="98"/>
      <c r="I7" s="99" t="str">
        <f>IF(MIN(I9:I10)=0,"",IF(COUNT(P9:Q10)=0,"-",IF(COUNT(P9:Q10)=COUNT(P9:P10),"A",IF(COUNT(P9:P10)=0,"C","B"))))</f>
        <v>A</v>
      </c>
      <c r="J7" s="7" t="s">
        <v>59</v>
      </c>
      <c r="K7" s="99">
        <v>1</v>
      </c>
      <c r="L7" s="98">
        <v>17462</v>
      </c>
      <c r="M7" s="98"/>
      <c r="N7" s="98"/>
      <c r="O7" s="98"/>
      <c r="P7" s="98"/>
      <c r="Q7" s="98"/>
      <c r="R7" s="98"/>
      <c r="S7" s="79" t="b">
        <v>0</v>
      </c>
      <c r="T7" s="98"/>
    </row>
    <row r="8" spans="1:20" s="21" customFormat="1" x14ac:dyDescent="0.2">
      <c r="A8" s="95"/>
      <c r="B8" s="113" t="s">
        <v>60</v>
      </c>
      <c r="C8" s="278" t="s">
        <v>61</v>
      </c>
      <c r="D8" s="279"/>
      <c r="E8" s="279"/>
      <c r="F8" s="280"/>
      <c r="H8" s="79"/>
      <c r="I8" s="58"/>
      <c r="J8" s="7" t="s">
        <v>62</v>
      </c>
      <c r="K8" s="7"/>
      <c r="L8" s="79"/>
      <c r="M8" s="79"/>
      <c r="N8" s="79"/>
      <c r="O8" s="79"/>
      <c r="P8" s="79"/>
      <c r="Q8" s="79"/>
      <c r="R8" s="79"/>
      <c r="S8" s="79" t="b">
        <v>0</v>
      </c>
      <c r="T8" s="79"/>
    </row>
    <row r="9" spans="1:20" s="21" customFormat="1" ht="37.5" customHeight="1" x14ac:dyDescent="0.2">
      <c r="A9" s="95"/>
      <c r="B9" s="101"/>
      <c r="C9" s="281" t="s">
        <v>253</v>
      </c>
      <c r="D9" s="282"/>
      <c r="E9" s="283"/>
      <c r="F9" s="102"/>
      <c r="G9" s="84"/>
      <c r="H9" s="79"/>
      <c r="I9" s="58">
        <v>3</v>
      </c>
      <c r="J9" s="7" t="s">
        <v>63</v>
      </c>
      <c r="K9" s="7">
        <v>1</v>
      </c>
      <c r="L9" s="79">
        <v>60120</v>
      </c>
      <c r="M9" s="79"/>
      <c r="N9" s="79"/>
      <c r="O9" s="79"/>
      <c r="P9" s="79">
        <f>IF(I9=3,1,"")</f>
        <v>1</v>
      </c>
      <c r="Q9" s="79" t="str">
        <f>IF(I9=2,1,"")</f>
        <v/>
      </c>
      <c r="R9" s="79" t="str">
        <f>IF(I9=1,1,"")</f>
        <v/>
      </c>
      <c r="S9" s="79" t="b">
        <v>0</v>
      </c>
      <c r="T9" s="79"/>
    </row>
    <row r="10" spans="1:20" s="21" customFormat="1" ht="37.5" customHeight="1" thickBot="1" x14ac:dyDescent="0.25">
      <c r="A10" s="153"/>
      <c r="B10" s="154"/>
      <c r="C10" s="311" t="s">
        <v>254</v>
      </c>
      <c r="D10" s="312"/>
      <c r="E10" s="313"/>
      <c r="F10" s="155"/>
      <c r="G10" s="84"/>
      <c r="H10" s="79"/>
      <c r="I10" s="58">
        <v>3</v>
      </c>
      <c r="J10" s="7" t="s">
        <v>63</v>
      </c>
      <c r="K10" s="7">
        <v>2</v>
      </c>
      <c r="L10" s="79">
        <v>60121</v>
      </c>
      <c r="M10" s="79"/>
      <c r="N10" s="79"/>
      <c r="O10" s="79"/>
      <c r="P10" s="79">
        <f>IF(I10=3,1,"")</f>
        <v>1</v>
      </c>
      <c r="Q10" s="79" t="str">
        <f>IF(I10=2,1,"")</f>
        <v/>
      </c>
      <c r="R10" s="79" t="str">
        <f>IF(I10=1,1,"")</f>
        <v/>
      </c>
      <c r="S10" s="79" t="b">
        <v>0</v>
      </c>
      <c r="T10" s="79"/>
    </row>
    <row r="11" spans="1:20" s="21" customFormat="1" ht="13.5" thickTop="1" x14ac:dyDescent="0.2">
      <c r="A11" s="95">
        <v>2</v>
      </c>
      <c r="B11" s="96" t="s">
        <v>165</v>
      </c>
      <c r="C11" s="284" t="str">
        <f>IF((MIN(I14:I15)=0),"標準項目の「あり」「なし」を選択してください","")</f>
        <v/>
      </c>
      <c r="D11" s="284"/>
      <c r="E11" s="284"/>
      <c r="F11" s="285"/>
      <c r="H11" s="79"/>
      <c r="I11" s="58"/>
      <c r="J11" s="7" t="s">
        <v>72</v>
      </c>
      <c r="K11" s="7"/>
      <c r="L11" s="79"/>
      <c r="M11" s="79"/>
      <c r="N11" s="79"/>
      <c r="O11" s="79"/>
      <c r="P11" s="79"/>
      <c r="Q11" s="79"/>
      <c r="R11" s="79"/>
      <c r="S11" s="79" t="b">
        <v>1</v>
      </c>
      <c r="T11" s="79"/>
    </row>
    <row r="12" spans="1:20" s="100" customFormat="1" ht="37.5" customHeight="1" x14ac:dyDescent="0.2">
      <c r="A12" s="97" t="s">
        <v>65</v>
      </c>
      <c r="B12" s="286" t="s">
        <v>255</v>
      </c>
      <c r="C12" s="287"/>
      <c r="D12" s="288" t="str">
        <f xml:space="preserve"> "評点（" &amp; REPT("○",COUNT(P14:P15)) &amp; REPT("●",COUNT(Q14:Q15)) &amp; "）"</f>
        <v>評点（○○）</v>
      </c>
      <c r="E12" s="288"/>
      <c r="F12" s="119" t="str">
        <f>IF(COUNT(R14:R15)&gt;0,"・非該当" &amp; COUNT(R14:R15),"")</f>
        <v/>
      </c>
      <c r="G12" s="84"/>
      <c r="H12" s="98"/>
      <c r="I12" s="99" t="str">
        <f>IF(MIN(I14:I15)=0,"",IF(COUNT(P14:Q15)=0,"-",IF(COUNT(P14:Q15)=COUNT(P14:P15),"A",IF(COUNT(P14:P15)=0,"C","B"))))</f>
        <v>A</v>
      </c>
      <c r="J12" s="7" t="s">
        <v>59</v>
      </c>
      <c r="K12" s="99">
        <v>2</v>
      </c>
      <c r="L12" s="98">
        <v>17463</v>
      </c>
      <c r="M12" s="98"/>
      <c r="N12" s="98"/>
      <c r="O12" s="98"/>
      <c r="P12" s="98"/>
      <c r="Q12" s="98"/>
      <c r="R12" s="98"/>
      <c r="S12" s="79" t="b">
        <v>0</v>
      </c>
      <c r="T12" s="98"/>
    </row>
    <row r="13" spans="1:20" s="21" customFormat="1" x14ac:dyDescent="0.2">
      <c r="A13" s="95"/>
      <c r="B13" s="113" t="s">
        <v>60</v>
      </c>
      <c r="C13" s="278" t="s">
        <v>61</v>
      </c>
      <c r="D13" s="279"/>
      <c r="E13" s="279"/>
      <c r="F13" s="280"/>
      <c r="H13" s="79"/>
      <c r="I13" s="58"/>
      <c r="J13" s="7" t="s">
        <v>62</v>
      </c>
      <c r="K13" s="7"/>
      <c r="L13" s="79"/>
      <c r="M13" s="79"/>
      <c r="N13" s="79"/>
      <c r="O13" s="79"/>
      <c r="P13" s="79"/>
      <c r="Q13" s="79"/>
      <c r="R13" s="79"/>
      <c r="S13" s="79" t="b">
        <v>0</v>
      </c>
      <c r="T13" s="79"/>
    </row>
    <row r="14" spans="1:20" s="21" customFormat="1" ht="37.5" customHeight="1" x14ac:dyDescent="0.2">
      <c r="A14" s="95"/>
      <c r="B14" s="101"/>
      <c r="C14" s="281" t="s">
        <v>256</v>
      </c>
      <c r="D14" s="282"/>
      <c r="E14" s="283"/>
      <c r="F14" s="102"/>
      <c r="G14" s="84"/>
      <c r="H14" s="79"/>
      <c r="I14" s="58">
        <v>3</v>
      </c>
      <c r="J14" s="7" t="s">
        <v>63</v>
      </c>
      <c r="K14" s="7">
        <v>1</v>
      </c>
      <c r="L14" s="79">
        <v>60122</v>
      </c>
      <c r="M14" s="79"/>
      <c r="N14" s="79"/>
      <c r="O14" s="79"/>
      <c r="P14" s="79">
        <f>IF(I14=3,1,"")</f>
        <v>1</v>
      </c>
      <c r="Q14" s="79" t="str">
        <f>IF(I14=2,1,"")</f>
        <v/>
      </c>
      <c r="R14" s="79" t="str">
        <f>IF(I14=1,1,"")</f>
        <v/>
      </c>
      <c r="S14" s="79" t="b">
        <v>0</v>
      </c>
      <c r="T14" s="79"/>
    </row>
    <row r="15" spans="1:20" s="21" customFormat="1" ht="37.5" customHeight="1" thickBot="1" x14ac:dyDescent="0.25">
      <c r="A15" s="153"/>
      <c r="B15" s="154"/>
      <c r="C15" s="311" t="s">
        <v>257</v>
      </c>
      <c r="D15" s="312"/>
      <c r="E15" s="313"/>
      <c r="F15" s="155"/>
      <c r="G15" s="84"/>
      <c r="H15" s="79"/>
      <c r="I15" s="58">
        <v>3</v>
      </c>
      <c r="J15" s="7" t="s">
        <v>63</v>
      </c>
      <c r="K15" s="7">
        <v>2</v>
      </c>
      <c r="L15" s="79">
        <v>60123</v>
      </c>
      <c r="M15" s="79"/>
      <c r="N15" s="79"/>
      <c r="O15" s="79"/>
      <c r="P15" s="79">
        <f>IF(I15=3,1,"")</f>
        <v>1</v>
      </c>
      <c r="Q15" s="79" t="str">
        <f>IF(I15=2,1,"")</f>
        <v/>
      </c>
      <c r="R15" s="79" t="str">
        <f>IF(I15=1,1,"")</f>
        <v/>
      </c>
      <c r="S15" s="79" t="b">
        <v>0</v>
      </c>
      <c r="T15" s="79"/>
    </row>
    <row r="16" spans="1:20" s="21" customFormat="1" ht="13.5" thickTop="1" x14ac:dyDescent="0.2">
      <c r="A16" s="95">
        <v>3</v>
      </c>
      <c r="B16" s="96" t="s">
        <v>182</v>
      </c>
      <c r="C16" s="284" t="str">
        <f>IF((MIN(I19:I23)=0),"標準項目の「あり」「なし」を選択してください","")</f>
        <v/>
      </c>
      <c r="D16" s="284"/>
      <c r="E16" s="284"/>
      <c r="F16" s="285"/>
      <c r="H16" s="79"/>
      <c r="I16" s="58"/>
      <c r="J16" s="7" t="s">
        <v>72</v>
      </c>
      <c r="K16" s="7"/>
      <c r="L16" s="79"/>
      <c r="M16" s="79"/>
      <c r="N16" s="79"/>
      <c r="O16" s="79"/>
      <c r="P16" s="79"/>
      <c r="Q16" s="79"/>
      <c r="R16" s="79"/>
      <c r="S16" s="79" t="b">
        <v>1</v>
      </c>
      <c r="T16" s="79"/>
    </row>
    <row r="17" spans="1:20" s="100" customFormat="1" ht="37.5" customHeight="1" x14ac:dyDescent="0.2">
      <c r="A17" s="97" t="s">
        <v>65</v>
      </c>
      <c r="B17" s="286" t="s">
        <v>258</v>
      </c>
      <c r="C17" s="287"/>
      <c r="D17" s="288" t="str">
        <f xml:space="preserve"> "評点（" &amp; REPT("○",COUNT(P19:P23)) &amp; REPT("●",COUNT(Q19:Q23)) &amp; "）"</f>
        <v>評点（○○○○○）</v>
      </c>
      <c r="E17" s="288"/>
      <c r="F17" s="119" t="str">
        <f>IF(COUNT(R19:R23)&gt;0,"・非該当" &amp; COUNT(R19:R23),"")</f>
        <v/>
      </c>
      <c r="G17" s="84"/>
      <c r="H17" s="98"/>
      <c r="I17" s="99" t="str">
        <f>IF(MIN(I19:I23)=0,"",IF(COUNT(P19:Q23)=0,"-",IF(COUNT(P19:Q23)=COUNT(P19:P23),"A",IF(COUNT(P19:P23)=0,"C","B"))))</f>
        <v>A</v>
      </c>
      <c r="J17" s="7" t="s">
        <v>59</v>
      </c>
      <c r="K17" s="99">
        <v>3</v>
      </c>
      <c r="L17" s="98">
        <v>17464</v>
      </c>
      <c r="M17" s="98"/>
      <c r="N17" s="98"/>
      <c r="O17" s="98"/>
      <c r="P17" s="98"/>
      <c r="Q17" s="98"/>
      <c r="R17" s="98"/>
      <c r="S17" s="79" t="b">
        <v>0</v>
      </c>
      <c r="T17" s="98"/>
    </row>
    <row r="18" spans="1:20" s="21" customFormat="1" x14ac:dyDescent="0.2">
      <c r="A18" s="95"/>
      <c r="B18" s="113" t="s">
        <v>60</v>
      </c>
      <c r="C18" s="278" t="s">
        <v>61</v>
      </c>
      <c r="D18" s="279"/>
      <c r="E18" s="279"/>
      <c r="F18" s="280"/>
      <c r="H18" s="79"/>
      <c r="I18" s="58"/>
      <c r="J18" s="7" t="s">
        <v>62</v>
      </c>
      <c r="K18" s="7"/>
      <c r="L18" s="79"/>
      <c r="M18" s="79"/>
      <c r="N18" s="79"/>
      <c r="O18" s="79"/>
      <c r="P18" s="79"/>
      <c r="Q18" s="79"/>
      <c r="R18" s="79"/>
      <c r="S18" s="79" t="b">
        <v>0</v>
      </c>
      <c r="T18" s="79"/>
    </row>
    <row r="19" spans="1:20" s="21" customFormat="1" ht="37.5" customHeight="1" x14ac:dyDescent="0.2">
      <c r="A19" s="95"/>
      <c r="B19" s="101"/>
      <c r="C19" s="281" t="s">
        <v>259</v>
      </c>
      <c r="D19" s="282"/>
      <c r="E19" s="283"/>
      <c r="F19" s="102"/>
      <c r="G19" s="84"/>
      <c r="H19" s="79"/>
      <c r="I19" s="58">
        <v>3</v>
      </c>
      <c r="J19" s="7" t="s">
        <v>63</v>
      </c>
      <c r="K19" s="7">
        <v>1</v>
      </c>
      <c r="L19" s="79">
        <v>60124</v>
      </c>
      <c r="M19" s="79"/>
      <c r="N19" s="79"/>
      <c r="O19" s="79"/>
      <c r="P19" s="79">
        <f>IF(I19=3,1,"")</f>
        <v>1</v>
      </c>
      <c r="Q19" s="79" t="str">
        <f>IF(I19=2,1,"")</f>
        <v/>
      </c>
      <c r="R19" s="79" t="str">
        <f>IF(I19=1,1,"")</f>
        <v/>
      </c>
      <c r="S19" s="79" t="b">
        <v>0</v>
      </c>
      <c r="T19" s="79"/>
    </row>
    <row r="20" spans="1:20" s="21" customFormat="1" ht="37.5" customHeight="1" x14ac:dyDescent="0.2">
      <c r="A20" s="95"/>
      <c r="B20" s="101"/>
      <c r="C20" s="281" t="s">
        <v>260</v>
      </c>
      <c r="D20" s="282"/>
      <c r="E20" s="283"/>
      <c r="F20" s="102"/>
      <c r="G20" s="84"/>
      <c r="H20" s="79"/>
      <c r="I20" s="58">
        <v>3</v>
      </c>
      <c r="J20" s="7" t="s">
        <v>63</v>
      </c>
      <c r="K20" s="7">
        <v>2</v>
      </c>
      <c r="L20" s="79">
        <v>60125</v>
      </c>
      <c r="M20" s="79"/>
      <c r="N20" s="79"/>
      <c r="O20" s="79"/>
      <c r="P20" s="79">
        <f>IF(I20=3,1,"")</f>
        <v>1</v>
      </c>
      <c r="Q20" s="79" t="str">
        <f>IF(I20=2,1,"")</f>
        <v/>
      </c>
      <c r="R20" s="79" t="str">
        <f>IF(I20=1,1,"")</f>
        <v/>
      </c>
      <c r="S20" s="79" t="b">
        <v>0</v>
      </c>
      <c r="T20" s="79"/>
    </row>
    <row r="21" spans="1:20" s="21" customFormat="1" ht="37.5" customHeight="1" x14ac:dyDescent="0.2">
      <c r="A21" s="95"/>
      <c r="B21" s="101"/>
      <c r="C21" s="281" t="s">
        <v>261</v>
      </c>
      <c r="D21" s="282"/>
      <c r="E21" s="283"/>
      <c r="F21" s="102"/>
      <c r="G21" s="84"/>
      <c r="H21" s="79"/>
      <c r="I21" s="58">
        <v>3</v>
      </c>
      <c r="J21" s="7" t="s">
        <v>63</v>
      </c>
      <c r="K21" s="7">
        <v>3</v>
      </c>
      <c r="L21" s="79">
        <v>60126</v>
      </c>
      <c r="M21" s="79"/>
      <c r="N21" s="79"/>
      <c r="O21" s="79"/>
      <c r="P21" s="79">
        <f>IF(I21=3,1,"")</f>
        <v>1</v>
      </c>
      <c r="Q21" s="79" t="str">
        <f>IF(I21=2,1,"")</f>
        <v/>
      </c>
      <c r="R21" s="79" t="str">
        <f>IF(I21=1,1,"")</f>
        <v/>
      </c>
      <c r="S21" s="79" t="b">
        <v>0</v>
      </c>
      <c r="T21" s="79"/>
    </row>
    <row r="22" spans="1:20" s="21" customFormat="1" ht="37.5" customHeight="1" x14ac:dyDescent="0.2">
      <c r="A22" s="95"/>
      <c r="B22" s="101"/>
      <c r="C22" s="281" t="s">
        <v>262</v>
      </c>
      <c r="D22" s="282"/>
      <c r="E22" s="283"/>
      <c r="F22" s="102"/>
      <c r="G22" s="84"/>
      <c r="H22" s="79"/>
      <c r="I22" s="58">
        <v>3</v>
      </c>
      <c r="J22" s="7" t="s">
        <v>63</v>
      </c>
      <c r="K22" s="7">
        <v>4</v>
      </c>
      <c r="L22" s="79">
        <v>60127</v>
      </c>
      <c r="M22" s="79"/>
      <c r="N22" s="79"/>
      <c r="O22" s="79"/>
      <c r="P22" s="79">
        <f>IF(I22=3,1,"")</f>
        <v>1</v>
      </c>
      <c r="Q22" s="79" t="str">
        <f>IF(I22=2,1,"")</f>
        <v/>
      </c>
      <c r="R22" s="79" t="str">
        <f>IF(I22=1,1,"")</f>
        <v/>
      </c>
      <c r="S22" s="79" t="b">
        <v>0</v>
      </c>
      <c r="T22" s="79"/>
    </row>
    <row r="23" spans="1:20" s="21" customFormat="1" ht="37.5" customHeight="1" thickBot="1" x14ac:dyDescent="0.25">
      <c r="A23" s="152"/>
      <c r="B23" s="157"/>
      <c r="C23" s="308" t="s">
        <v>263</v>
      </c>
      <c r="D23" s="309"/>
      <c r="E23" s="310"/>
      <c r="F23" s="158"/>
      <c r="G23" s="84"/>
      <c r="H23" s="79"/>
      <c r="I23" s="58">
        <v>3</v>
      </c>
      <c r="J23" s="7" t="s">
        <v>63</v>
      </c>
      <c r="K23" s="7">
        <v>5</v>
      </c>
      <c r="L23" s="79">
        <v>60128</v>
      </c>
      <c r="M23" s="79"/>
      <c r="N23" s="79"/>
      <c r="O23" s="79"/>
      <c r="P23" s="79">
        <f>IF(I23=3,1,"")</f>
        <v>1</v>
      </c>
      <c r="Q23" s="79" t="str">
        <f>IF(I23=2,1,"")</f>
        <v/>
      </c>
      <c r="R23" s="79" t="str">
        <f>IF(I23=1,1,"")</f>
        <v/>
      </c>
      <c r="S23" s="79" t="b">
        <v>0</v>
      </c>
      <c r="T23" s="79"/>
    </row>
    <row r="24" spans="1:20" s="21" customFormat="1" ht="20.25" customHeight="1" x14ac:dyDescent="0.2">
      <c r="A24" s="156"/>
      <c r="B24" s="304" t="s">
        <v>264</v>
      </c>
      <c r="C24" s="305"/>
      <c r="D24" s="306" t="str">
        <f>IF(AND(LEN(HGcase1_3)&lt;&gt;0,COUNT(R18:R23)=5),HGcheckB_3,(IF(LEN(HGcheckA_3)&lt;&gt;0,HGcheckA_3, HGcheckB_3)))</f>
        <v/>
      </c>
      <c r="E24" s="306"/>
      <c r="F24" s="307"/>
      <c r="H24" s="79"/>
      <c r="I24" s="58"/>
      <c r="J24" s="7" t="s">
        <v>64</v>
      </c>
      <c r="K24" s="7"/>
      <c r="L24" s="79"/>
      <c r="M24" s="79"/>
      <c r="N24" s="79"/>
      <c r="O24" s="79"/>
      <c r="P24" s="79"/>
      <c r="Q24" s="79"/>
      <c r="R24" s="79"/>
      <c r="S24" s="79" t="b">
        <v>1</v>
      </c>
      <c r="T24" s="79"/>
    </row>
    <row r="25" spans="1:20" s="107" customFormat="1" ht="21" customHeight="1" x14ac:dyDescent="0.2">
      <c r="A25" s="110"/>
      <c r="B25" s="270" t="s">
        <v>416</v>
      </c>
      <c r="C25" s="271"/>
      <c r="D25" s="271"/>
      <c r="E25" s="271"/>
      <c r="F25" s="272"/>
      <c r="G25" s="2" t="str">
        <f>IF(LEN(B25)=0,"",IF(40-LEN(B25)&gt;0,"残り" &amp; 40-LEN(B25) &amp; "文字",IF(40-LEN(B25)=0,"","文字数がオーバーしています")))</f>
        <v>残り4文字</v>
      </c>
      <c r="H25" s="104"/>
      <c r="I25" s="105"/>
      <c r="J25" s="7" t="s">
        <v>81</v>
      </c>
      <c r="K25" s="104"/>
      <c r="L25" s="104"/>
      <c r="M25" s="106"/>
      <c r="N25" s="106"/>
      <c r="O25" s="106"/>
      <c r="P25" s="106"/>
      <c r="Q25" s="106"/>
      <c r="R25" s="106"/>
      <c r="S25" s="79" t="b">
        <v>0</v>
      </c>
      <c r="T25" s="106"/>
    </row>
    <row r="26" spans="1:20" s="107" customFormat="1" ht="65.150000000000006" customHeight="1" x14ac:dyDescent="0.2">
      <c r="A26" s="111"/>
      <c r="B26" s="273" t="s">
        <v>415</v>
      </c>
      <c r="C26" s="274"/>
      <c r="D26" s="274"/>
      <c r="E26" s="274"/>
      <c r="F26" s="275"/>
      <c r="G26" s="2" t="str">
        <f>IF(LEN(B26)=0,"",IF(256-LEN(B26)&gt;0,"残り" &amp; 256-LEN(B26) &amp; "文字",IF(256-LEN(B26)=0,"","文字数がオーバーしています")))</f>
        <v>残り69文字</v>
      </c>
      <c r="H26" s="104"/>
      <c r="I26" s="105"/>
      <c r="J26" s="7" t="s">
        <v>84</v>
      </c>
      <c r="K26" s="104"/>
      <c r="L26" s="104"/>
      <c r="M26" s="106"/>
      <c r="N26" s="106"/>
      <c r="O26" s="106"/>
      <c r="P26" s="106"/>
      <c r="Q26" s="106"/>
      <c r="R26" s="106"/>
      <c r="S26" s="79" t="b">
        <v>0</v>
      </c>
      <c r="T26" s="106"/>
    </row>
    <row r="27" spans="1:20" s="107" customFormat="1" ht="21" customHeight="1" x14ac:dyDescent="0.2">
      <c r="A27" s="111"/>
      <c r="B27" s="261" t="s">
        <v>417</v>
      </c>
      <c r="C27" s="262"/>
      <c r="D27" s="262"/>
      <c r="E27" s="262"/>
      <c r="F27" s="263"/>
      <c r="G27" s="2" t="str">
        <f>IF(LEN(B27)=0,"",IF(40-LEN(B27)&gt;0,"残り" &amp; 40-LEN(B27) &amp; "文字",IF(40-LEN(B27)=0,"","文字数がオーバーしています")))</f>
        <v>残り9文字</v>
      </c>
      <c r="H27" s="104"/>
      <c r="I27" s="105"/>
      <c r="J27" s="7" t="s">
        <v>82</v>
      </c>
      <c r="K27" s="104"/>
      <c r="L27" s="104"/>
      <c r="M27" s="106"/>
      <c r="N27" s="106"/>
      <c r="O27" s="106"/>
      <c r="P27" s="106"/>
      <c r="Q27" s="106"/>
      <c r="R27" s="106"/>
      <c r="S27" s="79" t="b">
        <v>0</v>
      </c>
      <c r="T27" s="106"/>
    </row>
    <row r="28" spans="1:20" s="107" customFormat="1" ht="65.150000000000006" customHeight="1" x14ac:dyDescent="0.2">
      <c r="A28" s="111"/>
      <c r="B28" s="276" t="s">
        <v>418</v>
      </c>
      <c r="C28" s="276"/>
      <c r="D28" s="276"/>
      <c r="E28" s="276"/>
      <c r="F28" s="277"/>
      <c r="G28" s="2" t="str">
        <f>IF(LEN(B28)=0,"",IF(256-LEN(B28)&gt;0,"残り" &amp; 256-LEN(B28) &amp; "文字",IF(256-LEN(B28)=0,"","文字数がオーバーしています")))</f>
        <v>残り32文字</v>
      </c>
      <c r="H28" s="104"/>
      <c r="I28" s="105"/>
      <c r="J28" s="7" t="s">
        <v>85</v>
      </c>
      <c r="K28" s="104"/>
      <c r="L28" s="104"/>
      <c r="M28" s="106"/>
      <c r="N28" s="106"/>
      <c r="O28" s="106"/>
      <c r="P28" s="106"/>
      <c r="Q28" s="106"/>
      <c r="R28" s="106"/>
      <c r="S28" s="79" t="b">
        <v>0</v>
      </c>
      <c r="T28" s="106"/>
    </row>
    <row r="29" spans="1:20" s="107" customFormat="1" ht="21" customHeight="1" x14ac:dyDescent="0.2">
      <c r="A29" s="111"/>
      <c r="B29" s="261" t="s">
        <v>424</v>
      </c>
      <c r="C29" s="262"/>
      <c r="D29" s="262"/>
      <c r="E29" s="262"/>
      <c r="F29" s="263"/>
      <c r="G29" s="2" t="str">
        <f>IF(LEN(B29)=0,"",IF(40-LEN(B29)&gt;0,"残り" &amp; 40-LEN(B29) &amp; "文字",IF(40-LEN(B29)=0,"","文字数がオーバーしています")))</f>
        <v>残り6文字</v>
      </c>
      <c r="H29" s="104"/>
      <c r="I29" s="105"/>
      <c r="J29" s="7" t="s">
        <v>83</v>
      </c>
      <c r="K29" s="104"/>
      <c r="L29" s="104"/>
      <c r="M29" s="106"/>
      <c r="N29" s="106"/>
      <c r="O29" s="106"/>
      <c r="P29" s="106"/>
      <c r="Q29" s="106"/>
      <c r="R29" s="106"/>
      <c r="S29" s="79" t="b">
        <v>0</v>
      </c>
      <c r="T29" s="106"/>
    </row>
    <row r="30" spans="1:20" s="107" customFormat="1" ht="65.150000000000006" customHeight="1" thickBot="1" x14ac:dyDescent="0.25">
      <c r="A30" s="108"/>
      <c r="B30" s="264" t="s">
        <v>423</v>
      </c>
      <c r="C30" s="264"/>
      <c r="D30" s="264"/>
      <c r="E30" s="264"/>
      <c r="F30" s="265"/>
      <c r="G30" s="2" t="str">
        <f>IF(LEN(B30)=0,"",IF(256-LEN(B30)&gt;0,"残り" &amp; 256-LEN(B30) &amp; "文字",IF(256-LEN(B30)=0,"","文字数がオーバーしています")))</f>
        <v>残り29文字</v>
      </c>
      <c r="H30" s="104"/>
      <c r="I30" s="105"/>
      <c r="J30" s="7" t="s">
        <v>86</v>
      </c>
      <c r="K30" s="104"/>
      <c r="L30" s="104"/>
      <c r="M30" s="106"/>
      <c r="N30" s="106"/>
      <c r="O30" s="106"/>
      <c r="P30" s="106"/>
      <c r="Q30" s="106"/>
      <c r="R30" s="106"/>
      <c r="S30" s="79" t="b">
        <v>0</v>
      </c>
      <c r="T30" s="106"/>
    </row>
    <row r="31" spans="1:20" ht="13.5" thickTop="1" x14ac:dyDescent="0.2">
      <c r="F31" s="117"/>
      <c r="G31" s="117"/>
      <c r="H31" s="117"/>
      <c r="I31" s="29"/>
      <c r="J31" s="28"/>
      <c r="L31" s="117"/>
    </row>
    <row r="32" spans="1:20" x14ac:dyDescent="0.2">
      <c r="F32" s="117"/>
      <c r="G32" s="117"/>
      <c r="H32" s="117"/>
      <c r="I32" s="29"/>
      <c r="J32" s="28"/>
      <c r="L32" s="117"/>
    </row>
    <row r="33" spans="6:12" x14ac:dyDescent="0.2">
      <c r="F33" s="117"/>
      <c r="G33" s="117"/>
      <c r="H33" s="117"/>
      <c r="I33" s="29"/>
      <c r="J33" s="28"/>
      <c r="L33" s="117"/>
    </row>
    <row r="34" spans="6:12" x14ac:dyDescent="0.2">
      <c r="F34" s="117"/>
      <c r="G34" s="117"/>
      <c r="H34" s="117"/>
      <c r="I34" s="29"/>
      <c r="J34" s="28"/>
      <c r="L34" s="117"/>
    </row>
    <row r="35" spans="6:12" x14ac:dyDescent="0.2">
      <c r="F35" s="117"/>
      <c r="G35" s="117"/>
      <c r="H35" s="117"/>
      <c r="I35" s="29"/>
      <c r="J35" s="28"/>
      <c r="L35" s="117"/>
    </row>
    <row r="36" spans="6:12" x14ac:dyDescent="0.2">
      <c r="F36" s="117"/>
      <c r="G36" s="117"/>
      <c r="H36" s="117"/>
      <c r="I36" s="29"/>
      <c r="J36" s="28"/>
      <c r="L36" s="117"/>
    </row>
    <row r="37" spans="6:12" x14ac:dyDescent="0.2">
      <c r="F37" s="117"/>
      <c r="G37" s="117"/>
      <c r="H37" s="117"/>
      <c r="I37" s="29"/>
      <c r="J37" s="28"/>
      <c r="L37" s="117"/>
    </row>
    <row r="38" spans="6:12" x14ac:dyDescent="0.2">
      <c r="F38" s="117"/>
      <c r="G38" s="117"/>
      <c r="H38" s="117"/>
      <c r="I38" s="29"/>
      <c r="J38" s="28"/>
      <c r="L38" s="117"/>
    </row>
    <row r="39" spans="6:12" x14ac:dyDescent="0.2">
      <c r="F39" s="117"/>
      <c r="G39" s="117"/>
      <c r="H39" s="117"/>
      <c r="I39" s="29"/>
      <c r="J39" s="28"/>
      <c r="L39" s="117"/>
    </row>
    <row r="40" spans="6:12" x14ac:dyDescent="0.2">
      <c r="F40" s="117"/>
      <c r="G40" s="117"/>
      <c r="H40" s="117"/>
      <c r="I40" s="29"/>
      <c r="J40" s="28"/>
      <c r="L40" s="117"/>
    </row>
    <row r="41" spans="6:12" x14ac:dyDescent="0.2">
      <c r="F41" s="117"/>
      <c r="G41" s="117"/>
      <c r="H41" s="117"/>
      <c r="I41" s="29"/>
      <c r="J41" s="28"/>
      <c r="L41" s="117"/>
    </row>
    <row r="42" spans="6:12" x14ac:dyDescent="0.2">
      <c r="F42" s="117"/>
      <c r="G42" s="117"/>
      <c r="H42" s="117"/>
      <c r="I42" s="29"/>
      <c r="J42" s="28"/>
      <c r="L42" s="117"/>
    </row>
    <row r="43" spans="6:12" x14ac:dyDescent="0.2">
      <c r="F43" s="117"/>
      <c r="G43" s="117"/>
      <c r="H43" s="117"/>
      <c r="I43" s="29"/>
      <c r="J43" s="28"/>
      <c r="L43" s="117"/>
    </row>
    <row r="44" spans="6:12" x14ac:dyDescent="0.2">
      <c r="F44" s="117"/>
      <c r="G44" s="117"/>
      <c r="H44" s="117"/>
      <c r="I44" s="29"/>
      <c r="J44" s="28"/>
      <c r="L44" s="117"/>
    </row>
    <row r="45" spans="6:12" x14ac:dyDescent="0.2">
      <c r="F45" s="117"/>
      <c r="G45" s="117"/>
      <c r="H45" s="117"/>
      <c r="I45" s="29"/>
      <c r="J45" s="28"/>
      <c r="L45" s="117"/>
    </row>
    <row r="46" spans="6:12" x14ac:dyDescent="0.2">
      <c r="F46" s="117"/>
      <c r="G46" s="117"/>
      <c r="H46" s="117"/>
      <c r="I46" s="29"/>
      <c r="J46" s="28"/>
      <c r="L46" s="117"/>
    </row>
    <row r="47" spans="6:12" x14ac:dyDescent="0.2">
      <c r="F47" s="117"/>
      <c r="G47" s="117"/>
      <c r="H47" s="117"/>
      <c r="I47" s="29"/>
      <c r="J47" s="28"/>
      <c r="L47" s="117"/>
    </row>
    <row r="48" spans="6:12" x14ac:dyDescent="0.2">
      <c r="F48" s="117"/>
      <c r="G48" s="117"/>
      <c r="H48" s="117"/>
      <c r="I48" s="29"/>
      <c r="J48" s="28"/>
      <c r="L48" s="117"/>
    </row>
    <row r="49" spans="6:12" x14ac:dyDescent="0.2">
      <c r="F49" s="117"/>
      <c r="G49" s="117"/>
      <c r="H49" s="117"/>
      <c r="I49" s="29"/>
      <c r="J49" s="28"/>
      <c r="L49" s="117"/>
    </row>
    <row r="50" spans="6:12" x14ac:dyDescent="0.2">
      <c r="F50" s="117"/>
      <c r="G50" s="117"/>
      <c r="H50" s="117"/>
      <c r="I50" s="29"/>
      <c r="J50" s="28"/>
      <c r="L50" s="117"/>
    </row>
    <row r="51" spans="6:12" x14ac:dyDescent="0.2">
      <c r="F51" s="117"/>
      <c r="G51" s="117"/>
      <c r="H51" s="117"/>
      <c r="I51" s="29"/>
      <c r="J51" s="28"/>
      <c r="L51" s="117"/>
    </row>
    <row r="52" spans="6:12" x14ac:dyDescent="0.2">
      <c r="F52" s="117"/>
      <c r="G52" s="117"/>
      <c r="H52" s="117"/>
      <c r="I52" s="29"/>
      <c r="J52" s="28"/>
      <c r="L52" s="117"/>
    </row>
    <row r="53" spans="6:12" x14ac:dyDescent="0.2">
      <c r="F53" s="117"/>
      <c r="G53" s="117"/>
      <c r="H53" s="117"/>
      <c r="I53" s="29"/>
      <c r="J53" s="28"/>
      <c r="L53" s="117"/>
    </row>
    <row r="54" spans="6:12" x14ac:dyDescent="0.2">
      <c r="F54" s="117"/>
      <c r="G54" s="117"/>
      <c r="H54" s="117"/>
      <c r="I54" s="29"/>
      <c r="J54" s="28"/>
      <c r="L54" s="117"/>
    </row>
    <row r="55" spans="6:12" x14ac:dyDescent="0.2">
      <c r="F55" s="117"/>
      <c r="G55" s="117"/>
      <c r="H55" s="117"/>
      <c r="I55" s="29"/>
      <c r="J55" s="28"/>
      <c r="L55" s="117"/>
    </row>
    <row r="56" spans="6:12" x14ac:dyDescent="0.2">
      <c r="F56" s="117"/>
      <c r="G56" s="117"/>
      <c r="H56" s="117"/>
      <c r="I56" s="29"/>
      <c r="J56" s="28"/>
      <c r="L56" s="117"/>
    </row>
    <row r="57" spans="6:12" x14ac:dyDescent="0.2">
      <c r="F57" s="117"/>
      <c r="G57" s="117"/>
      <c r="H57" s="117"/>
      <c r="I57" s="29"/>
      <c r="J57" s="28"/>
      <c r="L57" s="117"/>
    </row>
    <row r="58" spans="6:12" x14ac:dyDescent="0.2">
      <c r="F58" s="117"/>
      <c r="G58" s="117"/>
      <c r="H58" s="117"/>
      <c r="I58" s="29"/>
      <c r="J58" s="28"/>
      <c r="L58" s="117"/>
    </row>
    <row r="59" spans="6:12" x14ac:dyDescent="0.2">
      <c r="F59" s="117"/>
      <c r="G59" s="117"/>
      <c r="H59" s="117"/>
      <c r="I59" s="29"/>
      <c r="J59" s="28"/>
      <c r="L59" s="117"/>
    </row>
    <row r="60" spans="6:12" x14ac:dyDescent="0.2">
      <c r="F60" s="117"/>
      <c r="G60" s="117"/>
      <c r="H60" s="117"/>
      <c r="I60" s="29"/>
      <c r="J60" s="28"/>
      <c r="L60" s="117"/>
    </row>
    <row r="61" spans="6:12" x14ac:dyDescent="0.2">
      <c r="F61" s="117"/>
      <c r="G61" s="117"/>
      <c r="H61" s="117"/>
      <c r="I61" s="29"/>
      <c r="J61" s="28"/>
      <c r="L61" s="117"/>
    </row>
    <row r="62" spans="6:12" x14ac:dyDescent="0.2">
      <c r="F62" s="117"/>
      <c r="G62" s="117"/>
      <c r="H62" s="117"/>
      <c r="I62" s="29"/>
      <c r="J62" s="28"/>
      <c r="L62" s="117"/>
    </row>
    <row r="63" spans="6:12" x14ac:dyDescent="0.2">
      <c r="F63" s="117"/>
      <c r="G63" s="117"/>
      <c r="H63" s="117"/>
      <c r="I63" s="29"/>
      <c r="J63" s="28"/>
      <c r="L63" s="117"/>
    </row>
    <row r="64" spans="6:12" x14ac:dyDescent="0.2">
      <c r="F64" s="117"/>
      <c r="G64" s="117"/>
      <c r="H64" s="117"/>
      <c r="I64" s="29"/>
      <c r="J64" s="28"/>
      <c r="L64" s="117"/>
    </row>
    <row r="65" spans="6:12" x14ac:dyDescent="0.2">
      <c r="F65" s="117"/>
      <c r="G65" s="117"/>
      <c r="H65" s="117"/>
      <c r="I65" s="29"/>
      <c r="J65" s="28"/>
      <c r="L65" s="117"/>
    </row>
    <row r="66" spans="6:12" x14ac:dyDescent="0.2">
      <c r="F66" s="117"/>
      <c r="G66" s="117"/>
      <c r="H66" s="117"/>
      <c r="I66" s="29"/>
      <c r="J66" s="28"/>
      <c r="L66" s="117"/>
    </row>
    <row r="67" spans="6:12" x14ac:dyDescent="0.2">
      <c r="F67" s="117"/>
      <c r="G67" s="117"/>
      <c r="H67" s="117"/>
      <c r="I67" s="29"/>
      <c r="J67" s="28"/>
      <c r="L67" s="117"/>
    </row>
    <row r="68" spans="6:12" x14ac:dyDescent="0.2">
      <c r="F68" s="117"/>
      <c r="G68" s="117"/>
      <c r="H68" s="117"/>
      <c r="I68" s="29"/>
      <c r="J68" s="28"/>
      <c r="L68" s="117"/>
    </row>
    <row r="69" spans="6:12" x14ac:dyDescent="0.2">
      <c r="F69" s="117"/>
      <c r="G69" s="117"/>
      <c r="H69" s="117"/>
      <c r="I69" s="29"/>
      <c r="J69" s="28"/>
      <c r="L69" s="117"/>
    </row>
    <row r="70" spans="6:12" x14ac:dyDescent="0.2">
      <c r="F70" s="117"/>
      <c r="G70" s="117"/>
      <c r="H70" s="117"/>
      <c r="I70" s="29"/>
      <c r="J70" s="28"/>
      <c r="L70" s="117"/>
    </row>
    <row r="71" spans="6:12" x14ac:dyDescent="0.2">
      <c r="F71" s="117"/>
      <c r="G71" s="117"/>
      <c r="H71" s="117"/>
      <c r="I71" s="29"/>
      <c r="J71" s="28"/>
      <c r="L71" s="117"/>
    </row>
    <row r="72" spans="6:12" x14ac:dyDescent="0.2">
      <c r="F72" s="117"/>
      <c r="G72" s="117"/>
      <c r="H72" s="117"/>
      <c r="I72" s="29"/>
      <c r="J72" s="28"/>
      <c r="L72" s="117"/>
    </row>
    <row r="73" spans="6:12" x14ac:dyDescent="0.2">
      <c r="F73" s="117"/>
      <c r="G73" s="117"/>
      <c r="H73" s="117"/>
      <c r="I73" s="29"/>
      <c r="J73" s="28"/>
      <c r="L73" s="117"/>
    </row>
    <row r="74" spans="6:12" x14ac:dyDescent="0.2">
      <c r="F74" s="117"/>
      <c r="G74" s="117"/>
      <c r="H74" s="117"/>
      <c r="I74" s="29"/>
      <c r="J74" s="28"/>
      <c r="L74" s="117"/>
    </row>
    <row r="75" spans="6:12" x14ac:dyDescent="0.2">
      <c r="F75" s="117"/>
      <c r="G75" s="117"/>
      <c r="H75" s="117"/>
      <c r="I75" s="29"/>
      <c r="J75" s="28"/>
      <c r="L75" s="117"/>
    </row>
    <row r="76" spans="6:12" x14ac:dyDescent="0.2">
      <c r="F76" s="117"/>
      <c r="G76" s="117"/>
      <c r="H76" s="117"/>
      <c r="I76" s="29"/>
      <c r="J76" s="28"/>
      <c r="L76" s="117"/>
    </row>
    <row r="77" spans="6:12" x14ac:dyDescent="0.2">
      <c r="F77" s="117"/>
      <c r="G77" s="117"/>
      <c r="H77" s="117"/>
      <c r="I77" s="29"/>
      <c r="J77" s="28"/>
      <c r="L77" s="117"/>
    </row>
    <row r="78" spans="6:12" x14ac:dyDescent="0.2">
      <c r="F78" s="117"/>
      <c r="G78" s="117"/>
      <c r="H78" s="117"/>
      <c r="I78" s="29"/>
      <c r="J78" s="28"/>
      <c r="L78" s="117"/>
    </row>
    <row r="79" spans="6:12" x14ac:dyDescent="0.2">
      <c r="F79" s="117"/>
      <c r="G79" s="117"/>
      <c r="H79" s="117"/>
      <c r="I79" s="29"/>
      <c r="J79" s="28"/>
      <c r="L79" s="117"/>
    </row>
    <row r="80" spans="6:12" x14ac:dyDescent="0.2">
      <c r="F80" s="117"/>
      <c r="G80" s="117"/>
      <c r="H80" s="117"/>
      <c r="I80" s="29"/>
      <c r="J80" s="28"/>
      <c r="L80" s="117"/>
    </row>
    <row r="81" spans="6:12" x14ac:dyDescent="0.2">
      <c r="F81" s="117"/>
      <c r="G81" s="117"/>
      <c r="H81" s="117"/>
      <c r="I81" s="29"/>
      <c r="J81" s="28"/>
      <c r="L81" s="117"/>
    </row>
    <row r="82" spans="6:12" x14ac:dyDescent="0.2">
      <c r="F82" s="117"/>
      <c r="G82" s="117"/>
      <c r="H82" s="117"/>
      <c r="I82" s="29"/>
      <c r="J82" s="28"/>
      <c r="L82" s="117"/>
    </row>
    <row r="83" spans="6:12" x14ac:dyDescent="0.2">
      <c r="F83" s="117"/>
      <c r="G83" s="117"/>
      <c r="H83" s="117"/>
      <c r="I83" s="29"/>
      <c r="J83" s="28"/>
      <c r="L83" s="117"/>
    </row>
    <row r="84" spans="6:12" x14ac:dyDescent="0.2">
      <c r="F84" s="117"/>
      <c r="G84" s="117"/>
      <c r="H84" s="117"/>
      <c r="I84" s="29"/>
      <c r="J84" s="28"/>
      <c r="L84" s="117"/>
    </row>
    <row r="85" spans="6:12" x14ac:dyDescent="0.2">
      <c r="F85" s="117"/>
      <c r="G85" s="117"/>
      <c r="H85" s="117"/>
      <c r="I85" s="29"/>
      <c r="J85" s="28"/>
      <c r="L85" s="117"/>
    </row>
    <row r="86" spans="6:12" x14ac:dyDescent="0.2">
      <c r="F86" s="117"/>
      <c r="G86" s="117"/>
      <c r="H86" s="117"/>
      <c r="I86" s="29"/>
      <c r="J86" s="28"/>
      <c r="L86" s="117"/>
    </row>
    <row r="87" spans="6:12" x14ac:dyDescent="0.2">
      <c r="F87" s="117"/>
      <c r="G87" s="117"/>
      <c r="H87" s="117"/>
      <c r="I87" s="29"/>
      <c r="J87" s="28"/>
      <c r="L87" s="117"/>
    </row>
    <row r="88" spans="6:12" x14ac:dyDescent="0.2">
      <c r="F88" s="117"/>
      <c r="G88" s="117"/>
      <c r="H88" s="117"/>
      <c r="I88" s="29"/>
      <c r="J88" s="28"/>
      <c r="L88" s="117"/>
    </row>
    <row r="89" spans="6:12" x14ac:dyDescent="0.2">
      <c r="F89" s="117"/>
      <c r="G89" s="117"/>
      <c r="H89" s="117"/>
      <c r="I89" s="29"/>
      <c r="J89" s="28"/>
      <c r="L89" s="117"/>
    </row>
    <row r="90" spans="6:12" x14ac:dyDescent="0.2">
      <c r="F90" s="117"/>
      <c r="G90" s="117"/>
      <c r="H90" s="117"/>
      <c r="I90" s="29"/>
      <c r="J90" s="28"/>
      <c r="L90" s="117"/>
    </row>
    <row r="91" spans="6:12" x14ac:dyDescent="0.2">
      <c r="F91" s="117"/>
      <c r="G91" s="117"/>
      <c r="H91" s="117"/>
      <c r="I91" s="29"/>
      <c r="J91" s="28"/>
      <c r="L91" s="117"/>
    </row>
    <row r="92" spans="6:12" x14ac:dyDescent="0.2">
      <c r="F92" s="117"/>
      <c r="G92" s="117"/>
      <c r="H92" s="117"/>
      <c r="I92" s="29"/>
      <c r="J92" s="28"/>
      <c r="L92" s="117"/>
    </row>
    <row r="93" spans="6:12" x14ac:dyDescent="0.2">
      <c r="F93" s="117"/>
      <c r="G93" s="117"/>
      <c r="H93" s="117"/>
      <c r="I93" s="29"/>
      <c r="J93" s="28"/>
      <c r="L93" s="117"/>
    </row>
    <row r="94" spans="6:12" x14ac:dyDescent="0.2">
      <c r="F94" s="117"/>
      <c r="G94" s="117"/>
      <c r="H94" s="117"/>
      <c r="I94" s="29"/>
      <c r="J94" s="28"/>
      <c r="L94" s="117"/>
    </row>
    <row r="95" spans="6:12" x14ac:dyDescent="0.2">
      <c r="F95" s="117"/>
      <c r="G95" s="117"/>
      <c r="H95" s="117"/>
      <c r="I95" s="29"/>
      <c r="J95" s="28"/>
      <c r="L95" s="117"/>
    </row>
    <row r="96" spans="6:12" x14ac:dyDescent="0.2">
      <c r="F96" s="117"/>
      <c r="G96" s="117"/>
      <c r="H96" s="117"/>
      <c r="I96" s="29"/>
      <c r="J96" s="28"/>
      <c r="L96" s="117"/>
    </row>
    <row r="97" spans="6:12" x14ac:dyDescent="0.2">
      <c r="F97" s="117"/>
      <c r="G97" s="117"/>
      <c r="H97" s="117"/>
      <c r="I97" s="29"/>
      <c r="J97" s="28"/>
      <c r="L97" s="117"/>
    </row>
    <row r="98" spans="6:12" x14ac:dyDescent="0.2">
      <c r="F98" s="117"/>
      <c r="G98" s="117"/>
      <c r="H98" s="117"/>
      <c r="I98" s="29"/>
      <c r="J98" s="28"/>
      <c r="L98" s="117"/>
    </row>
    <row r="99" spans="6:12" x14ac:dyDescent="0.2">
      <c r="F99" s="117"/>
      <c r="G99" s="117"/>
      <c r="H99" s="117"/>
      <c r="I99" s="29"/>
      <c r="J99" s="28"/>
      <c r="L99" s="117"/>
    </row>
    <row r="100" spans="6:12" x14ac:dyDescent="0.2">
      <c r="F100" s="117"/>
      <c r="G100" s="117"/>
      <c r="H100" s="117"/>
      <c r="I100" s="29"/>
      <c r="J100" s="28"/>
      <c r="L100" s="117"/>
    </row>
    <row r="101" spans="6:12" x14ac:dyDescent="0.2">
      <c r="F101" s="117"/>
      <c r="G101" s="117"/>
      <c r="H101" s="117"/>
      <c r="I101" s="29"/>
      <c r="J101" s="28"/>
      <c r="L101" s="117"/>
    </row>
    <row r="102" spans="6:12" x14ac:dyDescent="0.2">
      <c r="F102" s="117"/>
      <c r="G102" s="117"/>
      <c r="H102" s="117"/>
      <c r="I102" s="29"/>
      <c r="J102" s="28"/>
      <c r="L102" s="117"/>
    </row>
    <row r="103" spans="6:12" x14ac:dyDescent="0.2">
      <c r="F103" s="117"/>
      <c r="G103" s="117"/>
      <c r="H103" s="117"/>
      <c r="I103" s="29"/>
      <c r="J103" s="28"/>
      <c r="L103" s="117"/>
    </row>
    <row r="104" spans="6:12" x14ac:dyDescent="0.2">
      <c r="F104" s="117"/>
      <c r="G104" s="117"/>
      <c r="H104" s="117"/>
      <c r="I104" s="29"/>
      <c r="J104" s="28"/>
      <c r="L104" s="117"/>
    </row>
    <row r="105" spans="6:12" x14ac:dyDescent="0.2">
      <c r="F105" s="117"/>
      <c r="G105" s="117"/>
      <c r="H105" s="117"/>
      <c r="I105" s="29"/>
      <c r="J105" s="28"/>
      <c r="L105" s="117"/>
    </row>
    <row r="106" spans="6:12" x14ac:dyDescent="0.2">
      <c r="F106" s="117"/>
      <c r="G106" s="117"/>
      <c r="H106" s="117"/>
      <c r="I106" s="29"/>
      <c r="J106" s="28"/>
      <c r="L106" s="117"/>
    </row>
    <row r="107" spans="6:12" x14ac:dyDescent="0.2">
      <c r="F107" s="117"/>
      <c r="G107" s="117"/>
      <c r="H107" s="117"/>
      <c r="I107" s="29"/>
      <c r="J107" s="28"/>
      <c r="L107" s="117"/>
    </row>
    <row r="108" spans="6:12" x14ac:dyDescent="0.2">
      <c r="F108" s="117"/>
      <c r="G108" s="117"/>
      <c r="H108" s="117"/>
      <c r="I108" s="29"/>
      <c r="J108" s="28"/>
      <c r="L108" s="117"/>
    </row>
    <row r="109" spans="6:12" x14ac:dyDescent="0.2">
      <c r="F109" s="117"/>
      <c r="G109" s="117"/>
      <c r="H109" s="117"/>
      <c r="I109" s="29"/>
      <c r="J109" s="28"/>
      <c r="L109" s="117"/>
    </row>
    <row r="110" spans="6:12" x14ac:dyDescent="0.2">
      <c r="F110" s="117"/>
      <c r="G110" s="117"/>
      <c r="H110" s="117"/>
      <c r="I110" s="29"/>
      <c r="J110" s="28"/>
      <c r="L110" s="117"/>
    </row>
    <row r="111" spans="6:12" x14ac:dyDescent="0.2">
      <c r="F111" s="117"/>
      <c r="G111" s="117"/>
      <c r="H111" s="117"/>
      <c r="I111" s="29"/>
      <c r="J111" s="28"/>
      <c r="L111" s="117"/>
    </row>
    <row r="112" spans="6:12" x14ac:dyDescent="0.2">
      <c r="F112" s="117"/>
      <c r="G112" s="117"/>
      <c r="H112" s="117"/>
      <c r="I112" s="29"/>
      <c r="J112" s="28"/>
      <c r="L112" s="117"/>
    </row>
    <row r="113" spans="6:12" x14ac:dyDescent="0.2">
      <c r="F113" s="117"/>
      <c r="G113" s="117"/>
      <c r="H113" s="117"/>
      <c r="I113" s="29"/>
      <c r="J113" s="28"/>
      <c r="L113" s="117"/>
    </row>
    <row r="114" spans="6:12" x14ac:dyDescent="0.2">
      <c r="F114" s="117"/>
      <c r="G114" s="117"/>
      <c r="H114" s="117"/>
      <c r="I114" s="29"/>
      <c r="J114" s="28"/>
      <c r="L114" s="117"/>
    </row>
    <row r="115" spans="6:12" x14ac:dyDescent="0.2">
      <c r="F115" s="117"/>
      <c r="G115" s="117"/>
      <c r="H115" s="117"/>
      <c r="I115" s="29"/>
      <c r="J115" s="28"/>
      <c r="L115" s="117"/>
    </row>
    <row r="116" spans="6:12" x14ac:dyDescent="0.2">
      <c r="F116" s="117"/>
      <c r="G116" s="117"/>
      <c r="H116" s="117"/>
      <c r="I116" s="29"/>
      <c r="J116" s="28"/>
      <c r="L116" s="117"/>
    </row>
    <row r="117" spans="6:12" x14ac:dyDescent="0.2">
      <c r="F117" s="117"/>
      <c r="G117" s="117"/>
      <c r="H117" s="117"/>
      <c r="I117" s="29"/>
      <c r="J117" s="28"/>
      <c r="L117" s="117"/>
    </row>
    <row r="118" spans="6:12" x14ac:dyDescent="0.2">
      <c r="F118" s="117"/>
      <c r="G118" s="117"/>
      <c r="H118" s="117"/>
      <c r="I118" s="29"/>
      <c r="J118" s="28"/>
      <c r="L118" s="117"/>
    </row>
    <row r="119" spans="6:12" x14ac:dyDescent="0.2">
      <c r="F119" s="117"/>
      <c r="G119" s="117"/>
      <c r="H119" s="117"/>
      <c r="I119" s="29"/>
      <c r="J119" s="28"/>
      <c r="L119" s="117"/>
    </row>
    <row r="120" spans="6:12" x14ac:dyDescent="0.2">
      <c r="F120" s="117"/>
      <c r="G120" s="117"/>
      <c r="H120" s="117"/>
      <c r="I120" s="29"/>
      <c r="J120" s="28"/>
      <c r="L120" s="117"/>
    </row>
    <row r="121" spans="6:12" x14ac:dyDescent="0.2">
      <c r="F121" s="117"/>
      <c r="G121" s="117"/>
      <c r="H121" s="117"/>
      <c r="I121" s="29"/>
      <c r="J121" s="28"/>
      <c r="L121" s="117"/>
    </row>
    <row r="122" spans="6:12" x14ac:dyDescent="0.2">
      <c r="F122" s="117"/>
      <c r="G122" s="117"/>
      <c r="H122" s="117"/>
      <c r="I122" s="29"/>
      <c r="J122" s="28"/>
      <c r="L122" s="117"/>
    </row>
    <row r="123" spans="6:12" x14ac:dyDescent="0.2">
      <c r="F123" s="117"/>
      <c r="G123" s="117"/>
      <c r="H123" s="117"/>
      <c r="I123" s="29"/>
      <c r="J123" s="28"/>
      <c r="L123" s="117"/>
    </row>
    <row r="124" spans="6:12" x14ac:dyDescent="0.2">
      <c r="F124" s="117"/>
      <c r="G124" s="117"/>
      <c r="H124" s="117"/>
      <c r="I124" s="29"/>
      <c r="J124" s="28"/>
      <c r="L124" s="117"/>
    </row>
    <row r="125" spans="6:12" x14ac:dyDescent="0.2">
      <c r="F125" s="117"/>
      <c r="G125" s="117"/>
      <c r="H125" s="117"/>
      <c r="I125" s="29"/>
      <c r="J125" s="28"/>
      <c r="L125" s="117"/>
    </row>
    <row r="126" spans="6:12" x14ac:dyDescent="0.2">
      <c r="F126" s="117"/>
      <c r="G126" s="117"/>
      <c r="H126" s="117"/>
      <c r="I126" s="29"/>
      <c r="J126" s="28"/>
      <c r="L126" s="117"/>
    </row>
    <row r="127" spans="6:12" x14ac:dyDescent="0.2">
      <c r="F127" s="117"/>
      <c r="G127" s="117"/>
      <c r="H127" s="117"/>
      <c r="I127" s="29"/>
      <c r="J127" s="28"/>
      <c r="L127" s="117"/>
    </row>
    <row r="128" spans="6:12" x14ac:dyDescent="0.2">
      <c r="F128" s="117"/>
      <c r="G128" s="117"/>
      <c r="H128" s="117"/>
      <c r="I128" s="29"/>
      <c r="J128" s="28"/>
      <c r="L128" s="117"/>
    </row>
    <row r="129" spans="6:12" x14ac:dyDescent="0.2">
      <c r="F129" s="117"/>
      <c r="G129" s="117"/>
      <c r="H129" s="117"/>
      <c r="I129" s="29"/>
      <c r="J129" s="28"/>
      <c r="L129" s="117"/>
    </row>
    <row r="130" spans="6:12" x14ac:dyDescent="0.2">
      <c r="F130" s="117"/>
      <c r="G130" s="117"/>
      <c r="H130" s="117"/>
      <c r="I130" s="29"/>
      <c r="J130" s="28"/>
      <c r="L130" s="117"/>
    </row>
    <row r="131" spans="6:12" x14ac:dyDescent="0.2">
      <c r="F131" s="117"/>
      <c r="G131" s="117"/>
      <c r="H131" s="117"/>
      <c r="I131" s="29"/>
      <c r="J131" s="28"/>
      <c r="L131" s="117"/>
    </row>
    <row r="132" spans="6:12" x14ac:dyDescent="0.2">
      <c r="F132" s="117"/>
      <c r="G132" s="117"/>
      <c r="H132" s="117"/>
      <c r="I132" s="29"/>
      <c r="J132" s="28"/>
      <c r="L132" s="117"/>
    </row>
    <row r="133" spans="6:12" x14ac:dyDescent="0.2">
      <c r="F133" s="117"/>
      <c r="G133" s="117"/>
      <c r="H133" s="117"/>
      <c r="I133" s="29"/>
      <c r="J133" s="28"/>
      <c r="L133" s="117"/>
    </row>
    <row r="134" spans="6:12" x14ac:dyDescent="0.2">
      <c r="F134" s="117"/>
      <c r="G134" s="117"/>
      <c r="H134" s="117"/>
      <c r="I134" s="29"/>
      <c r="J134" s="28"/>
      <c r="L134" s="117"/>
    </row>
    <row r="135" spans="6:12" x14ac:dyDescent="0.2">
      <c r="F135" s="117"/>
      <c r="G135" s="117"/>
      <c r="H135" s="117"/>
      <c r="I135" s="29"/>
      <c r="J135" s="28"/>
      <c r="L135" s="117"/>
    </row>
    <row r="136" spans="6:12" x14ac:dyDescent="0.2">
      <c r="F136" s="117"/>
      <c r="G136" s="117"/>
      <c r="H136" s="117"/>
      <c r="I136" s="29"/>
      <c r="J136" s="28"/>
      <c r="L136" s="117"/>
    </row>
    <row r="137" spans="6:12" x14ac:dyDescent="0.2">
      <c r="F137" s="117"/>
      <c r="G137" s="117"/>
      <c r="H137" s="117"/>
      <c r="I137" s="29"/>
      <c r="J137" s="28"/>
      <c r="L137" s="117"/>
    </row>
    <row r="138" spans="6:12" x14ac:dyDescent="0.2">
      <c r="F138" s="117"/>
      <c r="G138" s="117"/>
      <c r="H138" s="117"/>
      <c r="I138" s="29"/>
      <c r="J138" s="28"/>
      <c r="L138" s="117"/>
    </row>
    <row r="139" spans="6:12" x14ac:dyDescent="0.2">
      <c r="F139" s="117"/>
      <c r="G139" s="117"/>
      <c r="H139" s="117"/>
      <c r="I139" s="29"/>
      <c r="J139" s="28"/>
      <c r="L139" s="117"/>
    </row>
    <row r="140" spans="6:12" x14ac:dyDescent="0.2">
      <c r="F140" s="117"/>
      <c r="G140" s="117"/>
      <c r="H140" s="117"/>
      <c r="I140" s="29"/>
      <c r="J140" s="28"/>
      <c r="L140" s="117"/>
    </row>
    <row r="141" spans="6:12" x14ac:dyDescent="0.2">
      <c r="F141" s="117"/>
      <c r="G141" s="117"/>
      <c r="H141" s="117"/>
      <c r="I141" s="29"/>
      <c r="J141" s="28"/>
      <c r="L141" s="117"/>
    </row>
    <row r="142" spans="6:12" x14ac:dyDescent="0.2">
      <c r="F142" s="117"/>
      <c r="G142" s="117"/>
      <c r="H142" s="117"/>
      <c r="I142" s="29"/>
      <c r="J142" s="28"/>
      <c r="L142" s="117"/>
    </row>
    <row r="143" spans="6:12" x14ac:dyDescent="0.2">
      <c r="F143" s="117"/>
      <c r="G143" s="117"/>
      <c r="H143" s="117"/>
      <c r="I143" s="29"/>
      <c r="J143" s="28"/>
      <c r="L143" s="117"/>
    </row>
    <row r="144" spans="6:12" x14ac:dyDescent="0.2">
      <c r="F144" s="117"/>
      <c r="G144" s="117"/>
      <c r="H144" s="117"/>
      <c r="I144" s="29"/>
      <c r="J144" s="28"/>
      <c r="L144" s="117"/>
    </row>
    <row r="145" spans="6:12" x14ac:dyDescent="0.2">
      <c r="F145" s="117"/>
      <c r="G145" s="117"/>
      <c r="H145" s="117"/>
      <c r="I145" s="29"/>
      <c r="J145" s="28"/>
      <c r="L145" s="117"/>
    </row>
    <row r="146" spans="6:12" x14ac:dyDescent="0.2">
      <c r="F146" s="117"/>
      <c r="G146" s="117"/>
      <c r="H146" s="117"/>
      <c r="I146" s="29"/>
      <c r="J146" s="28"/>
      <c r="L146" s="117"/>
    </row>
    <row r="147" spans="6:12" x14ac:dyDescent="0.2">
      <c r="F147" s="117"/>
      <c r="G147" s="117"/>
      <c r="H147" s="117"/>
      <c r="I147" s="29"/>
      <c r="J147" s="28"/>
      <c r="L147" s="117"/>
    </row>
    <row r="148" spans="6:12" x14ac:dyDescent="0.2">
      <c r="F148" s="117"/>
      <c r="G148" s="117"/>
      <c r="H148" s="117"/>
      <c r="I148" s="29"/>
      <c r="J148" s="28"/>
      <c r="L148" s="117"/>
    </row>
    <row r="149" spans="6:12" x14ac:dyDescent="0.2">
      <c r="F149" s="117"/>
      <c r="G149" s="117"/>
      <c r="H149" s="117"/>
      <c r="I149" s="29"/>
      <c r="J149" s="28"/>
      <c r="L149" s="117"/>
    </row>
    <row r="150" spans="6:12" x14ac:dyDescent="0.2">
      <c r="F150" s="117"/>
      <c r="G150" s="117"/>
      <c r="H150" s="117"/>
      <c r="I150" s="29"/>
      <c r="J150" s="28"/>
      <c r="L150" s="117"/>
    </row>
    <row r="151" spans="6:12" x14ac:dyDescent="0.2">
      <c r="F151" s="117"/>
      <c r="G151" s="117"/>
      <c r="H151" s="117"/>
      <c r="I151" s="29"/>
      <c r="J151" s="28"/>
      <c r="L151" s="117"/>
    </row>
    <row r="152" spans="6:12" x14ac:dyDescent="0.2">
      <c r="F152" s="117"/>
      <c r="G152" s="117"/>
      <c r="H152" s="117"/>
      <c r="I152" s="29"/>
      <c r="J152" s="28"/>
      <c r="L152" s="117"/>
    </row>
    <row r="153" spans="6:12" x14ac:dyDescent="0.2">
      <c r="F153" s="117"/>
      <c r="G153" s="117"/>
      <c r="H153" s="117"/>
      <c r="I153" s="29"/>
      <c r="J153" s="28"/>
      <c r="L153" s="117"/>
    </row>
    <row r="154" spans="6:12" x14ac:dyDescent="0.2">
      <c r="F154" s="117"/>
      <c r="G154" s="117"/>
      <c r="H154" s="117"/>
      <c r="I154" s="29"/>
      <c r="J154" s="28"/>
      <c r="L154" s="117"/>
    </row>
    <row r="155" spans="6:12" x14ac:dyDescent="0.2">
      <c r="F155" s="117"/>
      <c r="G155" s="117"/>
      <c r="H155" s="117"/>
      <c r="I155" s="29"/>
      <c r="J155" s="28"/>
      <c r="L155" s="117"/>
    </row>
    <row r="156" spans="6:12" x14ac:dyDescent="0.2">
      <c r="F156" s="117"/>
      <c r="G156" s="117"/>
      <c r="H156" s="117"/>
      <c r="I156" s="29"/>
      <c r="J156" s="28"/>
      <c r="L156" s="117"/>
    </row>
    <row r="157" spans="6:12" x14ac:dyDescent="0.2">
      <c r="F157" s="117"/>
      <c r="G157" s="117"/>
      <c r="H157" s="117"/>
      <c r="I157" s="29"/>
      <c r="J157" s="28"/>
      <c r="L157" s="117"/>
    </row>
    <row r="158" spans="6:12" x14ac:dyDescent="0.2">
      <c r="F158" s="117"/>
      <c r="G158" s="117"/>
      <c r="H158" s="117"/>
      <c r="I158" s="29"/>
      <c r="J158" s="28"/>
      <c r="L158" s="117"/>
    </row>
    <row r="159" spans="6:12" x14ac:dyDescent="0.2">
      <c r="F159" s="117"/>
      <c r="G159" s="117"/>
      <c r="H159" s="117"/>
      <c r="I159" s="29"/>
      <c r="J159" s="28"/>
      <c r="L159" s="117"/>
    </row>
    <row r="160" spans="6:12" x14ac:dyDescent="0.2">
      <c r="F160" s="117"/>
      <c r="G160" s="117"/>
      <c r="H160" s="117"/>
      <c r="I160" s="29"/>
      <c r="J160" s="28"/>
      <c r="L160" s="117"/>
    </row>
    <row r="161" spans="6:12" x14ac:dyDescent="0.2">
      <c r="F161" s="117"/>
      <c r="G161" s="117"/>
      <c r="H161" s="117"/>
      <c r="I161" s="29"/>
      <c r="J161" s="28"/>
      <c r="L161" s="117"/>
    </row>
    <row r="162" spans="6:12" x14ac:dyDescent="0.2">
      <c r="F162" s="117"/>
      <c r="G162" s="117"/>
      <c r="H162" s="117"/>
      <c r="I162" s="29"/>
      <c r="J162" s="28"/>
      <c r="L162" s="117"/>
    </row>
    <row r="163" spans="6:12" x14ac:dyDescent="0.2">
      <c r="F163" s="117"/>
      <c r="G163" s="117"/>
      <c r="H163" s="117"/>
      <c r="I163" s="29"/>
      <c r="J163" s="28"/>
      <c r="L163" s="117"/>
    </row>
    <row r="164" spans="6:12" x14ac:dyDescent="0.2">
      <c r="F164" s="117"/>
      <c r="G164" s="117"/>
      <c r="H164" s="117"/>
      <c r="I164" s="29"/>
      <c r="J164" s="28"/>
      <c r="L164" s="117"/>
    </row>
    <row r="165" spans="6:12" x14ac:dyDescent="0.2">
      <c r="F165" s="117"/>
      <c r="G165" s="117"/>
      <c r="H165" s="117"/>
      <c r="I165" s="29"/>
      <c r="J165" s="28"/>
      <c r="L165" s="117"/>
    </row>
    <row r="166" spans="6:12" x14ac:dyDescent="0.2">
      <c r="F166" s="117"/>
      <c r="G166" s="117"/>
      <c r="H166" s="117"/>
      <c r="I166" s="29"/>
      <c r="J166" s="28"/>
      <c r="L166" s="117"/>
    </row>
    <row r="167" spans="6:12" x14ac:dyDescent="0.2">
      <c r="F167" s="117"/>
      <c r="G167" s="117"/>
      <c r="H167" s="117"/>
      <c r="I167" s="29"/>
      <c r="J167" s="28"/>
      <c r="L167" s="117"/>
    </row>
    <row r="168" spans="6:12" x14ac:dyDescent="0.2">
      <c r="F168" s="117"/>
      <c r="G168" s="117"/>
      <c r="H168" s="117"/>
      <c r="I168" s="29"/>
      <c r="J168" s="28"/>
      <c r="L168" s="117"/>
    </row>
    <row r="169" spans="6:12" x14ac:dyDescent="0.2">
      <c r="F169" s="117"/>
      <c r="G169" s="117"/>
      <c r="H169" s="117"/>
      <c r="I169" s="29"/>
      <c r="J169" s="28"/>
      <c r="L169" s="117"/>
    </row>
    <row r="170" spans="6:12" x14ac:dyDescent="0.2">
      <c r="F170" s="117"/>
      <c r="G170" s="117"/>
      <c r="H170" s="117"/>
      <c r="I170" s="29"/>
      <c r="J170" s="28"/>
      <c r="L170" s="117"/>
    </row>
    <row r="171" spans="6:12" x14ac:dyDescent="0.2">
      <c r="F171" s="117"/>
      <c r="G171" s="117"/>
      <c r="H171" s="117"/>
      <c r="I171" s="29"/>
      <c r="J171" s="28"/>
      <c r="L171" s="117"/>
    </row>
    <row r="172" spans="6:12" x14ac:dyDescent="0.2">
      <c r="F172" s="117"/>
      <c r="G172" s="117"/>
      <c r="H172" s="117"/>
      <c r="I172" s="29"/>
      <c r="J172" s="28"/>
      <c r="L172" s="117"/>
    </row>
    <row r="173" spans="6:12" x14ac:dyDescent="0.2">
      <c r="F173" s="117"/>
      <c r="G173" s="117"/>
      <c r="H173" s="117"/>
      <c r="I173" s="29"/>
      <c r="J173" s="28"/>
      <c r="L173" s="117"/>
    </row>
    <row r="174" spans="6:12" x14ac:dyDescent="0.2">
      <c r="F174" s="117"/>
      <c r="G174" s="117"/>
      <c r="H174" s="117"/>
      <c r="I174" s="29"/>
      <c r="J174" s="28"/>
      <c r="L174" s="117"/>
    </row>
    <row r="175" spans="6:12" x14ac:dyDescent="0.2">
      <c r="F175" s="117"/>
      <c r="G175" s="117"/>
      <c r="H175" s="117"/>
      <c r="I175" s="29"/>
      <c r="J175" s="28"/>
      <c r="L175" s="117"/>
    </row>
    <row r="176" spans="6:12" x14ac:dyDescent="0.2">
      <c r="F176" s="117"/>
      <c r="G176" s="117"/>
      <c r="H176" s="117"/>
      <c r="I176" s="29"/>
      <c r="J176" s="28"/>
      <c r="L176" s="117"/>
    </row>
    <row r="177" spans="6:12" x14ac:dyDescent="0.2">
      <c r="F177" s="117"/>
      <c r="G177" s="117"/>
      <c r="H177" s="117"/>
      <c r="I177" s="29"/>
      <c r="J177" s="28"/>
      <c r="L177" s="117"/>
    </row>
    <row r="178" spans="6:12" x14ac:dyDescent="0.2">
      <c r="F178" s="117"/>
      <c r="G178" s="117"/>
      <c r="H178" s="117"/>
      <c r="I178" s="29"/>
      <c r="J178" s="28"/>
      <c r="L178" s="117"/>
    </row>
    <row r="179" spans="6:12" x14ac:dyDescent="0.2">
      <c r="J179" s="28"/>
    </row>
    <row r="180" spans="6:12" x14ac:dyDescent="0.2">
      <c r="J180" s="28"/>
    </row>
    <row r="181" spans="6:12" x14ac:dyDescent="0.2">
      <c r="J181" s="28"/>
    </row>
    <row r="182" spans="6:12" x14ac:dyDescent="0.2">
      <c r="J182" s="28"/>
    </row>
    <row r="183" spans="6:12" x14ac:dyDescent="0.2">
      <c r="J183" s="28"/>
    </row>
    <row r="184" spans="6:12" x14ac:dyDescent="0.2">
      <c r="J184" s="28"/>
    </row>
    <row r="185" spans="6:12" x14ac:dyDescent="0.2">
      <c r="J185" s="28"/>
    </row>
    <row r="186" spans="6:12" x14ac:dyDescent="0.2">
      <c r="J186" s="28"/>
    </row>
    <row r="187" spans="6:12" x14ac:dyDescent="0.2">
      <c r="J187" s="28"/>
    </row>
    <row r="188" spans="6:12" x14ac:dyDescent="0.2">
      <c r="J188" s="28"/>
    </row>
    <row r="189" spans="6:12" x14ac:dyDescent="0.2">
      <c r="J189" s="28"/>
    </row>
    <row r="190" spans="6:12" x14ac:dyDescent="0.2">
      <c r="J190" s="28"/>
    </row>
    <row r="191" spans="6:12" x14ac:dyDescent="0.2">
      <c r="J191" s="28"/>
    </row>
    <row r="192" spans="6:12" x14ac:dyDescent="0.2">
      <c r="J192" s="28"/>
    </row>
    <row r="193" spans="2:20" x14ac:dyDescent="0.2">
      <c r="J193" s="28"/>
    </row>
    <row r="194" spans="2:20" x14ac:dyDescent="0.2">
      <c r="J194" s="28"/>
    </row>
    <row r="195" spans="2:20" x14ac:dyDescent="0.2">
      <c r="J195" s="28"/>
    </row>
    <row r="196" spans="2:20" x14ac:dyDescent="0.2">
      <c r="J196" s="28"/>
    </row>
    <row r="197" spans="2:20" x14ac:dyDescent="0.2">
      <c r="J197" s="28"/>
    </row>
    <row r="198" spans="2:20" x14ac:dyDescent="0.2">
      <c r="J198" s="28"/>
    </row>
    <row r="199" spans="2:20" x14ac:dyDescent="0.2">
      <c r="J199" s="28"/>
    </row>
    <row r="200" spans="2:20" x14ac:dyDescent="0.2">
      <c r="J200" s="28"/>
    </row>
    <row r="201" spans="2:20" x14ac:dyDescent="0.2">
      <c r="J201" s="28"/>
    </row>
    <row r="202" spans="2:20" s="21" customFormat="1" x14ac:dyDescent="0.2">
      <c r="B202" s="22"/>
      <c r="C202" s="22"/>
      <c r="D202" s="22"/>
      <c r="E202" s="22"/>
      <c r="F202" s="26"/>
      <c r="G202" s="26"/>
      <c r="H202" s="7"/>
      <c r="I202" s="58"/>
      <c r="J202" s="7"/>
      <c r="K202" s="7"/>
      <c r="L202" s="7"/>
      <c r="M202" s="79"/>
      <c r="N202" s="79"/>
      <c r="O202" s="79"/>
      <c r="P202" s="79"/>
      <c r="Q202" s="79"/>
      <c r="R202" s="79"/>
      <c r="S202" s="79" t="b">
        <v>0</v>
      </c>
      <c r="T202" s="79"/>
    </row>
    <row r="203" spans="2:20" s="21" customFormat="1" x14ac:dyDescent="0.2">
      <c r="B203" s="22"/>
      <c r="C203" s="22"/>
      <c r="D203" s="22"/>
      <c r="E203" s="22"/>
      <c r="F203" s="26"/>
      <c r="G203" s="26"/>
      <c r="H203" s="7"/>
      <c r="I203" s="58"/>
      <c r="J203" s="7"/>
      <c r="K203" s="7"/>
      <c r="L203" s="7"/>
      <c r="M203" s="79"/>
      <c r="N203" s="79"/>
      <c r="O203" s="79"/>
      <c r="P203" s="79"/>
      <c r="Q203" s="79"/>
      <c r="R203" s="79"/>
      <c r="S203" s="79" t="b">
        <v>0</v>
      </c>
      <c r="T203" s="79"/>
    </row>
    <row r="204" spans="2:20" x14ac:dyDescent="0.2">
      <c r="J204" s="28"/>
    </row>
    <row r="205" spans="2:20" x14ac:dyDescent="0.2">
      <c r="J205" s="28"/>
    </row>
    <row r="206" spans="2:20" x14ac:dyDescent="0.2">
      <c r="J206" s="28"/>
    </row>
    <row r="207" spans="2:20" x14ac:dyDescent="0.2">
      <c r="J207" s="28"/>
    </row>
    <row r="208" spans="2:20" x14ac:dyDescent="0.2">
      <c r="J208" s="28"/>
    </row>
    <row r="209" spans="10:10" x14ac:dyDescent="0.2">
      <c r="J209" s="28"/>
    </row>
    <row r="210" spans="10:10" x14ac:dyDescent="0.2">
      <c r="J210" s="28"/>
    </row>
    <row r="211" spans="10:10" x14ac:dyDescent="0.2">
      <c r="J211" s="28"/>
    </row>
    <row r="212" spans="10:10" x14ac:dyDescent="0.2">
      <c r="J212" s="28"/>
    </row>
    <row r="213" spans="10:10" x14ac:dyDescent="0.2">
      <c r="J213" s="28"/>
    </row>
    <row r="214" spans="10:10" x14ac:dyDescent="0.2">
      <c r="J214" s="28"/>
    </row>
    <row r="215" spans="10:10" x14ac:dyDescent="0.2">
      <c r="J215" s="28"/>
    </row>
    <row r="216" spans="10:10" x14ac:dyDescent="0.2">
      <c r="J216" s="28"/>
    </row>
    <row r="217" spans="10:10" x14ac:dyDescent="0.2">
      <c r="J217" s="28"/>
    </row>
    <row r="218" spans="10:10" x14ac:dyDescent="0.2">
      <c r="J218" s="28"/>
    </row>
    <row r="219" spans="10:10" x14ac:dyDescent="0.2">
      <c r="J219" s="28"/>
    </row>
    <row r="220" spans="10:10" x14ac:dyDescent="0.2">
      <c r="J220" s="28"/>
    </row>
    <row r="221" spans="10:10" x14ac:dyDescent="0.2">
      <c r="J221" s="28"/>
    </row>
  </sheetData>
  <sheetProtection algorithmName="SHA-512" hashValue="8BUuFOZOvZZfNlapujsk1erm3/psenLaQT0MtUsTO1Tsu4oc86V0JCZ4MxeMY0Np98y1y/nCjSBNd7pLc5uzew==" saltValue="U6ZkZZqVKqUStSGs0HtUoA==" spinCount="100000" sheet="1" objects="1" scenarios="1" formatCells="0"/>
  <mergeCells count="32">
    <mergeCell ref="B4:F4"/>
    <mergeCell ref="B5:C5"/>
    <mergeCell ref="D5:E5"/>
    <mergeCell ref="C6:F6"/>
    <mergeCell ref="B7:C7"/>
    <mergeCell ref="D7:E7"/>
    <mergeCell ref="C8:F8"/>
    <mergeCell ref="C9:E9"/>
    <mergeCell ref="C10:E10"/>
    <mergeCell ref="C11:F11"/>
    <mergeCell ref="B12:C12"/>
    <mergeCell ref="D12:E12"/>
    <mergeCell ref="C23:E23"/>
    <mergeCell ref="C13:F13"/>
    <mergeCell ref="C14:E14"/>
    <mergeCell ref="C15:E15"/>
    <mergeCell ref="C16:F16"/>
    <mergeCell ref="B17:C17"/>
    <mergeCell ref="D17:E17"/>
    <mergeCell ref="C18:F18"/>
    <mergeCell ref="C19:E19"/>
    <mergeCell ref="C20:E20"/>
    <mergeCell ref="C21:E21"/>
    <mergeCell ref="C22:E22"/>
    <mergeCell ref="B29:F29"/>
    <mergeCell ref="B30:F30"/>
    <mergeCell ref="B24:C24"/>
    <mergeCell ref="D24:F24"/>
    <mergeCell ref="B25:F25"/>
    <mergeCell ref="B26:F26"/>
    <mergeCell ref="B27:F27"/>
    <mergeCell ref="B28:F28"/>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7:B8 C8 B12:B13 C13 B17:B18 C18 B26:F26 B28:F28 B30:F30" xr:uid="{05BCD9ED-4C84-478E-A1DF-553D10F4C4B6}">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5:F25 B27:F27 B29:F29" xr:uid="{1DD9FC6A-3408-4A43-94CD-7BF642857B27}">
      <formula1>40</formula1>
    </dataValidation>
  </dataValidations>
  <printOptions horizontalCentered="1"/>
  <pageMargins left="0.59055118110236227" right="0.59055118110236227" top="0.59055118110236227" bottom="0.39370078740157483" header="0.51181102362204722" footer="0.31496062992125984"/>
  <pageSetup paperSize="9" scale="85"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sizeWithCells="1">
                  <from>
                    <xdr:col>1</xdr:col>
                    <xdr:colOff>0</xdr:colOff>
                    <xdr:row>8</xdr:row>
                    <xdr:rowOff>0</xdr:rowOff>
                  </from>
                  <to>
                    <xdr:col>6</xdr:col>
                    <xdr:colOff>12700</xdr:colOff>
                    <xdr:row>9</xdr:row>
                    <xdr:rowOff>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sizeWithCells="1">
                  <from>
                    <xdr:col>5</xdr:col>
                    <xdr:colOff>19050</xdr:colOff>
                    <xdr:row>8</xdr:row>
                    <xdr:rowOff>203200</xdr:rowOff>
                  </from>
                  <to>
                    <xdr:col>5</xdr:col>
                    <xdr:colOff>565150</xdr:colOff>
                    <xdr:row>8</xdr:row>
                    <xdr:rowOff>419100</xdr:rowOff>
                  </to>
                </anchor>
              </controlPr>
            </control>
          </mc:Choice>
        </mc:AlternateContent>
        <mc:AlternateContent xmlns:mc="http://schemas.openxmlformats.org/markup-compatibility/2006">
          <mc:Choice Requires="x14">
            <control shapeId="13315" r:id="rId6" name="Option Button 3">
              <controlPr defaultSize="0" autoFill="0" autoLine="0" autoPict="0">
                <anchor moveWithCells="1" sizeWithCells="1">
                  <from>
                    <xdr:col>1</xdr:col>
                    <xdr:colOff>469900</xdr:colOff>
                    <xdr:row>8</xdr:row>
                    <xdr:rowOff>203200</xdr:rowOff>
                  </from>
                  <to>
                    <xdr:col>1</xdr:col>
                    <xdr:colOff>844550</xdr:colOff>
                    <xdr:row>8</xdr:row>
                    <xdr:rowOff>419100</xdr:rowOff>
                  </to>
                </anchor>
              </controlPr>
            </control>
          </mc:Choice>
        </mc:AlternateContent>
        <mc:AlternateContent xmlns:mc="http://schemas.openxmlformats.org/markup-compatibility/2006">
          <mc:Choice Requires="x14">
            <control shapeId="13316" r:id="rId7" name="Option Button 4">
              <controlPr defaultSize="0" autoFill="0" autoLine="0" autoPict="0">
                <anchor moveWithCells="1" sizeWithCells="1">
                  <from>
                    <xdr:col>1</xdr:col>
                    <xdr:colOff>50800</xdr:colOff>
                    <xdr:row>8</xdr:row>
                    <xdr:rowOff>203200</xdr:rowOff>
                  </from>
                  <to>
                    <xdr:col>1</xdr:col>
                    <xdr:colOff>425450</xdr:colOff>
                    <xdr:row>8</xdr:row>
                    <xdr:rowOff>419100</xdr:rowOff>
                  </to>
                </anchor>
              </controlPr>
            </control>
          </mc:Choice>
        </mc:AlternateContent>
        <mc:AlternateContent xmlns:mc="http://schemas.openxmlformats.org/markup-compatibility/2006">
          <mc:Choice Requires="x14">
            <control shapeId="13317" r:id="rId8" name="Group Box 5">
              <controlPr defaultSize="0" autoFill="0" autoPict="0">
                <anchor moveWithCells="1" sizeWithCells="1">
                  <from>
                    <xdr:col>1</xdr:col>
                    <xdr:colOff>0</xdr:colOff>
                    <xdr:row>9</xdr:row>
                    <xdr:rowOff>0</xdr:rowOff>
                  </from>
                  <to>
                    <xdr:col>6</xdr:col>
                    <xdr:colOff>12700</xdr:colOff>
                    <xdr:row>10</xdr:row>
                    <xdr:rowOff>0</xdr:rowOff>
                  </to>
                </anchor>
              </controlPr>
            </control>
          </mc:Choice>
        </mc:AlternateContent>
        <mc:AlternateContent xmlns:mc="http://schemas.openxmlformats.org/markup-compatibility/2006">
          <mc:Choice Requires="x14">
            <control shapeId="13318" r:id="rId9" name="Option Button 6">
              <controlPr defaultSize="0" autoFill="0" autoLine="0" autoPict="0">
                <anchor moveWithCells="1" sizeWithCells="1">
                  <from>
                    <xdr:col>5</xdr:col>
                    <xdr:colOff>19050</xdr:colOff>
                    <xdr:row>9</xdr:row>
                    <xdr:rowOff>203200</xdr:rowOff>
                  </from>
                  <to>
                    <xdr:col>5</xdr:col>
                    <xdr:colOff>565150</xdr:colOff>
                    <xdr:row>9</xdr:row>
                    <xdr:rowOff>419100</xdr:rowOff>
                  </to>
                </anchor>
              </controlPr>
            </control>
          </mc:Choice>
        </mc:AlternateContent>
        <mc:AlternateContent xmlns:mc="http://schemas.openxmlformats.org/markup-compatibility/2006">
          <mc:Choice Requires="x14">
            <control shapeId="13319" r:id="rId10" name="Option Button 7">
              <controlPr defaultSize="0" autoFill="0" autoLine="0" autoPict="0">
                <anchor moveWithCells="1" sizeWithCells="1">
                  <from>
                    <xdr:col>1</xdr:col>
                    <xdr:colOff>469900</xdr:colOff>
                    <xdr:row>9</xdr:row>
                    <xdr:rowOff>203200</xdr:rowOff>
                  </from>
                  <to>
                    <xdr:col>1</xdr:col>
                    <xdr:colOff>844550</xdr:colOff>
                    <xdr:row>9</xdr:row>
                    <xdr:rowOff>419100</xdr:rowOff>
                  </to>
                </anchor>
              </controlPr>
            </control>
          </mc:Choice>
        </mc:AlternateContent>
        <mc:AlternateContent xmlns:mc="http://schemas.openxmlformats.org/markup-compatibility/2006">
          <mc:Choice Requires="x14">
            <control shapeId="13320" r:id="rId11" name="Option Button 8">
              <controlPr defaultSize="0" autoFill="0" autoLine="0" autoPict="0">
                <anchor moveWithCells="1" sizeWithCells="1">
                  <from>
                    <xdr:col>1</xdr:col>
                    <xdr:colOff>50800</xdr:colOff>
                    <xdr:row>9</xdr:row>
                    <xdr:rowOff>203200</xdr:rowOff>
                  </from>
                  <to>
                    <xdr:col>1</xdr:col>
                    <xdr:colOff>425450</xdr:colOff>
                    <xdr:row>9</xdr:row>
                    <xdr:rowOff>419100</xdr:rowOff>
                  </to>
                </anchor>
              </controlPr>
            </control>
          </mc:Choice>
        </mc:AlternateContent>
        <mc:AlternateContent xmlns:mc="http://schemas.openxmlformats.org/markup-compatibility/2006">
          <mc:Choice Requires="x14">
            <control shapeId="13321" r:id="rId12" name="Group Box 9">
              <controlPr defaultSize="0" autoFill="0" autoPict="0">
                <anchor moveWithCells="1" sizeWithCells="1">
                  <from>
                    <xdr:col>1</xdr:col>
                    <xdr:colOff>0</xdr:colOff>
                    <xdr:row>13</xdr:row>
                    <xdr:rowOff>0</xdr:rowOff>
                  </from>
                  <to>
                    <xdr:col>6</xdr:col>
                    <xdr:colOff>12700</xdr:colOff>
                    <xdr:row>14</xdr:row>
                    <xdr:rowOff>0</xdr:rowOff>
                  </to>
                </anchor>
              </controlPr>
            </control>
          </mc:Choice>
        </mc:AlternateContent>
        <mc:AlternateContent xmlns:mc="http://schemas.openxmlformats.org/markup-compatibility/2006">
          <mc:Choice Requires="x14">
            <control shapeId="13322" r:id="rId13" name="Option Button 10">
              <controlPr defaultSize="0" autoFill="0" autoLine="0" autoPict="0">
                <anchor moveWithCells="1" sizeWithCells="1">
                  <from>
                    <xdr:col>5</xdr:col>
                    <xdr:colOff>19050</xdr:colOff>
                    <xdr:row>13</xdr:row>
                    <xdr:rowOff>203200</xdr:rowOff>
                  </from>
                  <to>
                    <xdr:col>5</xdr:col>
                    <xdr:colOff>565150</xdr:colOff>
                    <xdr:row>13</xdr:row>
                    <xdr:rowOff>419100</xdr:rowOff>
                  </to>
                </anchor>
              </controlPr>
            </control>
          </mc:Choice>
        </mc:AlternateContent>
        <mc:AlternateContent xmlns:mc="http://schemas.openxmlformats.org/markup-compatibility/2006">
          <mc:Choice Requires="x14">
            <control shapeId="13323" r:id="rId14" name="Option Button 11">
              <controlPr defaultSize="0" autoFill="0" autoLine="0" autoPict="0">
                <anchor moveWithCells="1" sizeWithCells="1">
                  <from>
                    <xdr:col>1</xdr:col>
                    <xdr:colOff>469900</xdr:colOff>
                    <xdr:row>13</xdr:row>
                    <xdr:rowOff>203200</xdr:rowOff>
                  </from>
                  <to>
                    <xdr:col>1</xdr:col>
                    <xdr:colOff>844550</xdr:colOff>
                    <xdr:row>13</xdr:row>
                    <xdr:rowOff>419100</xdr:rowOff>
                  </to>
                </anchor>
              </controlPr>
            </control>
          </mc:Choice>
        </mc:AlternateContent>
        <mc:AlternateContent xmlns:mc="http://schemas.openxmlformats.org/markup-compatibility/2006">
          <mc:Choice Requires="x14">
            <control shapeId="13324" r:id="rId15" name="Option Button 12">
              <controlPr defaultSize="0" autoFill="0" autoLine="0" autoPict="0">
                <anchor moveWithCells="1" sizeWithCells="1">
                  <from>
                    <xdr:col>1</xdr:col>
                    <xdr:colOff>50800</xdr:colOff>
                    <xdr:row>13</xdr:row>
                    <xdr:rowOff>203200</xdr:rowOff>
                  </from>
                  <to>
                    <xdr:col>1</xdr:col>
                    <xdr:colOff>425450</xdr:colOff>
                    <xdr:row>13</xdr:row>
                    <xdr:rowOff>419100</xdr:rowOff>
                  </to>
                </anchor>
              </controlPr>
            </control>
          </mc:Choice>
        </mc:AlternateContent>
        <mc:AlternateContent xmlns:mc="http://schemas.openxmlformats.org/markup-compatibility/2006">
          <mc:Choice Requires="x14">
            <control shapeId="13325" r:id="rId16" name="Group Box 13">
              <controlPr defaultSize="0" autoFill="0" autoPict="0">
                <anchor moveWithCells="1" sizeWithCells="1">
                  <from>
                    <xdr:col>1</xdr:col>
                    <xdr:colOff>0</xdr:colOff>
                    <xdr:row>14</xdr:row>
                    <xdr:rowOff>0</xdr:rowOff>
                  </from>
                  <to>
                    <xdr:col>6</xdr:col>
                    <xdr:colOff>12700</xdr:colOff>
                    <xdr:row>15</xdr:row>
                    <xdr:rowOff>0</xdr:rowOff>
                  </to>
                </anchor>
              </controlPr>
            </control>
          </mc:Choice>
        </mc:AlternateContent>
        <mc:AlternateContent xmlns:mc="http://schemas.openxmlformats.org/markup-compatibility/2006">
          <mc:Choice Requires="x14">
            <control shapeId="13326" r:id="rId17" name="Option Button 14">
              <controlPr defaultSize="0" autoFill="0" autoLine="0" autoPict="0">
                <anchor moveWithCells="1" sizeWithCells="1">
                  <from>
                    <xdr:col>5</xdr:col>
                    <xdr:colOff>19050</xdr:colOff>
                    <xdr:row>14</xdr:row>
                    <xdr:rowOff>203200</xdr:rowOff>
                  </from>
                  <to>
                    <xdr:col>5</xdr:col>
                    <xdr:colOff>565150</xdr:colOff>
                    <xdr:row>14</xdr:row>
                    <xdr:rowOff>419100</xdr:rowOff>
                  </to>
                </anchor>
              </controlPr>
            </control>
          </mc:Choice>
        </mc:AlternateContent>
        <mc:AlternateContent xmlns:mc="http://schemas.openxmlformats.org/markup-compatibility/2006">
          <mc:Choice Requires="x14">
            <control shapeId="13327" r:id="rId18" name="Option Button 15">
              <controlPr defaultSize="0" autoFill="0" autoLine="0" autoPict="0">
                <anchor moveWithCells="1" sizeWithCells="1">
                  <from>
                    <xdr:col>1</xdr:col>
                    <xdr:colOff>469900</xdr:colOff>
                    <xdr:row>14</xdr:row>
                    <xdr:rowOff>203200</xdr:rowOff>
                  </from>
                  <to>
                    <xdr:col>1</xdr:col>
                    <xdr:colOff>844550</xdr:colOff>
                    <xdr:row>14</xdr:row>
                    <xdr:rowOff>419100</xdr:rowOff>
                  </to>
                </anchor>
              </controlPr>
            </control>
          </mc:Choice>
        </mc:AlternateContent>
        <mc:AlternateContent xmlns:mc="http://schemas.openxmlformats.org/markup-compatibility/2006">
          <mc:Choice Requires="x14">
            <control shapeId="13328" r:id="rId19" name="Option Button 16">
              <controlPr defaultSize="0" autoFill="0" autoLine="0" autoPict="0">
                <anchor moveWithCells="1" sizeWithCells="1">
                  <from>
                    <xdr:col>1</xdr:col>
                    <xdr:colOff>50800</xdr:colOff>
                    <xdr:row>14</xdr:row>
                    <xdr:rowOff>203200</xdr:rowOff>
                  </from>
                  <to>
                    <xdr:col>1</xdr:col>
                    <xdr:colOff>425450</xdr:colOff>
                    <xdr:row>14</xdr:row>
                    <xdr:rowOff>419100</xdr:rowOff>
                  </to>
                </anchor>
              </controlPr>
            </control>
          </mc:Choice>
        </mc:AlternateContent>
        <mc:AlternateContent xmlns:mc="http://schemas.openxmlformats.org/markup-compatibility/2006">
          <mc:Choice Requires="x14">
            <control shapeId="13329" r:id="rId20" name="Group Box 17">
              <controlPr defaultSize="0" autoFill="0" autoPict="0">
                <anchor moveWithCells="1" sizeWithCells="1">
                  <from>
                    <xdr:col>1</xdr:col>
                    <xdr:colOff>0</xdr:colOff>
                    <xdr:row>18</xdr:row>
                    <xdr:rowOff>0</xdr:rowOff>
                  </from>
                  <to>
                    <xdr:col>6</xdr:col>
                    <xdr:colOff>12700</xdr:colOff>
                    <xdr:row>19</xdr:row>
                    <xdr:rowOff>0</xdr:rowOff>
                  </to>
                </anchor>
              </controlPr>
            </control>
          </mc:Choice>
        </mc:AlternateContent>
        <mc:AlternateContent xmlns:mc="http://schemas.openxmlformats.org/markup-compatibility/2006">
          <mc:Choice Requires="x14">
            <control shapeId="13330" r:id="rId21" name="Option Button 18">
              <controlPr defaultSize="0" autoFill="0" autoLine="0" autoPict="0">
                <anchor moveWithCells="1" sizeWithCells="1">
                  <from>
                    <xdr:col>5</xdr:col>
                    <xdr:colOff>19050</xdr:colOff>
                    <xdr:row>18</xdr:row>
                    <xdr:rowOff>203200</xdr:rowOff>
                  </from>
                  <to>
                    <xdr:col>5</xdr:col>
                    <xdr:colOff>565150</xdr:colOff>
                    <xdr:row>18</xdr:row>
                    <xdr:rowOff>419100</xdr:rowOff>
                  </to>
                </anchor>
              </controlPr>
            </control>
          </mc:Choice>
        </mc:AlternateContent>
        <mc:AlternateContent xmlns:mc="http://schemas.openxmlformats.org/markup-compatibility/2006">
          <mc:Choice Requires="x14">
            <control shapeId="13331" r:id="rId22" name="Option Button 19">
              <controlPr defaultSize="0" autoFill="0" autoLine="0" autoPict="0">
                <anchor moveWithCells="1" sizeWithCells="1">
                  <from>
                    <xdr:col>1</xdr:col>
                    <xdr:colOff>469900</xdr:colOff>
                    <xdr:row>18</xdr:row>
                    <xdr:rowOff>203200</xdr:rowOff>
                  </from>
                  <to>
                    <xdr:col>1</xdr:col>
                    <xdr:colOff>844550</xdr:colOff>
                    <xdr:row>18</xdr:row>
                    <xdr:rowOff>419100</xdr:rowOff>
                  </to>
                </anchor>
              </controlPr>
            </control>
          </mc:Choice>
        </mc:AlternateContent>
        <mc:AlternateContent xmlns:mc="http://schemas.openxmlformats.org/markup-compatibility/2006">
          <mc:Choice Requires="x14">
            <control shapeId="13332" r:id="rId23" name="Option Button 20">
              <controlPr defaultSize="0" autoFill="0" autoLine="0" autoPict="0">
                <anchor moveWithCells="1" sizeWithCells="1">
                  <from>
                    <xdr:col>1</xdr:col>
                    <xdr:colOff>50800</xdr:colOff>
                    <xdr:row>18</xdr:row>
                    <xdr:rowOff>203200</xdr:rowOff>
                  </from>
                  <to>
                    <xdr:col>1</xdr:col>
                    <xdr:colOff>425450</xdr:colOff>
                    <xdr:row>18</xdr:row>
                    <xdr:rowOff>419100</xdr:rowOff>
                  </to>
                </anchor>
              </controlPr>
            </control>
          </mc:Choice>
        </mc:AlternateContent>
        <mc:AlternateContent xmlns:mc="http://schemas.openxmlformats.org/markup-compatibility/2006">
          <mc:Choice Requires="x14">
            <control shapeId="13333" r:id="rId24" name="Group Box 21">
              <controlPr defaultSize="0" autoFill="0" autoPict="0">
                <anchor moveWithCells="1" sizeWithCells="1">
                  <from>
                    <xdr:col>1</xdr:col>
                    <xdr:colOff>0</xdr:colOff>
                    <xdr:row>19</xdr:row>
                    <xdr:rowOff>0</xdr:rowOff>
                  </from>
                  <to>
                    <xdr:col>6</xdr:col>
                    <xdr:colOff>12700</xdr:colOff>
                    <xdr:row>20</xdr:row>
                    <xdr:rowOff>0</xdr:rowOff>
                  </to>
                </anchor>
              </controlPr>
            </control>
          </mc:Choice>
        </mc:AlternateContent>
        <mc:AlternateContent xmlns:mc="http://schemas.openxmlformats.org/markup-compatibility/2006">
          <mc:Choice Requires="x14">
            <control shapeId="13334" r:id="rId25" name="Option Button 22">
              <controlPr defaultSize="0" autoFill="0" autoLine="0" autoPict="0">
                <anchor moveWithCells="1" sizeWithCells="1">
                  <from>
                    <xdr:col>5</xdr:col>
                    <xdr:colOff>19050</xdr:colOff>
                    <xdr:row>19</xdr:row>
                    <xdr:rowOff>203200</xdr:rowOff>
                  </from>
                  <to>
                    <xdr:col>5</xdr:col>
                    <xdr:colOff>565150</xdr:colOff>
                    <xdr:row>19</xdr:row>
                    <xdr:rowOff>419100</xdr:rowOff>
                  </to>
                </anchor>
              </controlPr>
            </control>
          </mc:Choice>
        </mc:AlternateContent>
        <mc:AlternateContent xmlns:mc="http://schemas.openxmlformats.org/markup-compatibility/2006">
          <mc:Choice Requires="x14">
            <control shapeId="13335" r:id="rId26" name="Option Button 23">
              <controlPr defaultSize="0" autoFill="0" autoLine="0" autoPict="0">
                <anchor moveWithCells="1" sizeWithCells="1">
                  <from>
                    <xdr:col>1</xdr:col>
                    <xdr:colOff>469900</xdr:colOff>
                    <xdr:row>19</xdr:row>
                    <xdr:rowOff>203200</xdr:rowOff>
                  </from>
                  <to>
                    <xdr:col>1</xdr:col>
                    <xdr:colOff>844550</xdr:colOff>
                    <xdr:row>19</xdr:row>
                    <xdr:rowOff>419100</xdr:rowOff>
                  </to>
                </anchor>
              </controlPr>
            </control>
          </mc:Choice>
        </mc:AlternateContent>
        <mc:AlternateContent xmlns:mc="http://schemas.openxmlformats.org/markup-compatibility/2006">
          <mc:Choice Requires="x14">
            <control shapeId="13336" r:id="rId27" name="Option Button 24">
              <controlPr defaultSize="0" autoFill="0" autoLine="0" autoPict="0">
                <anchor moveWithCells="1" sizeWithCells="1">
                  <from>
                    <xdr:col>1</xdr:col>
                    <xdr:colOff>50800</xdr:colOff>
                    <xdr:row>19</xdr:row>
                    <xdr:rowOff>203200</xdr:rowOff>
                  </from>
                  <to>
                    <xdr:col>1</xdr:col>
                    <xdr:colOff>425450</xdr:colOff>
                    <xdr:row>19</xdr:row>
                    <xdr:rowOff>419100</xdr:rowOff>
                  </to>
                </anchor>
              </controlPr>
            </control>
          </mc:Choice>
        </mc:AlternateContent>
        <mc:AlternateContent xmlns:mc="http://schemas.openxmlformats.org/markup-compatibility/2006">
          <mc:Choice Requires="x14">
            <control shapeId="13337" r:id="rId28" name="Group Box 25">
              <controlPr defaultSize="0" autoFill="0" autoPict="0">
                <anchor moveWithCells="1" sizeWithCells="1">
                  <from>
                    <xdr:col>1</xdr:col>
                    <xdr:colOff>0</xdr:colOff>
                    <xdr:row>20</xdr:row>
                    <xdr:rowOff>0</xdr:rowOff>
                  </from>
                  <to>
                    <xdr:col>6</xdr:col>
                    <xdr:colOff>12700</xdr:colOff>
                    <xdr:row>21</xdr:row>
                    <xdr:rowOff>0</xdr:rowOff>
                  </to>
                </anchor>
              </controlPr>
            </control>
          </mc:Choice>
        </mc:AlternateContent>
        <mc:AlternateContent xmlns:mc="http://schemas.openxmlformats.org/markup-compatibility/2006">
          <mc:Choice Requires="x14">
            <control shapeId="13338" r:id="rId29" name="Option Button 26">
              <controlPr defaultSize="0" autoFill="0" autoLine="0" autoPict="0">
                <anchor moveWithCells="1" sizeWithCells="1">
                  <from>
                    <xdr:col>5</xdr:col>
                    <xdr:colOff>19050</xdr:colOff>
                    <xdr:row>20</xdr:row>
                    <xdr:rowOff>203200</xdr:rowOff>
                  </from>
                  <to>
                    <xdr:col>5</xdr:col>
                    <xdr:colOff>565150</xdr:colOff>
                    <xdr:row>20</xdr:row>
                    <xdr:rowOff>419100</xdr:rowOff>
                  </to>
                </anchor>
              </controlPr>
            </control>
          </mc:Choice>
        </mc:AlternateContent>
        <mc:AlternateContent xmlns:mc="http://schemas.openxmlformats.org/markup-compatibility/2006">
          <mc:Choice Requires="x14">
            <control shapeId="13339" r:id="rId30" name="Option Button 27">
              <controlPr defaultSize="0" autoFill="0" autoLine="0" autoPict="0">
                <anchor moveWithCells="1" sizeWithCells="1">
                  <from>
                    <xdr:col>1</xdr:col>
                    <xdr:colOff>469900</xdr:colOff>
                    <xdr:row>20</xdr:row>
                    <xdr:rowOff>203200</xdr:rowOff>
                  </from>
                  <to>
                    <xdr:col>1</xdr:col>
                    <xdr:colOff>844550</xdr:colOff>
                    <xdr:row>20</xdr:row>
                    <xdr:rowOff>419100</xdr:rowOff>
                  </to>
                </anchor>
              </controlPr>
            </control>
          </mc:Choice>
        </mc:AlternateContent>
        <mc:AlternateContent xmlns:mc="http://schemas.openxmlformats.org/markup-compatibility/2006">
          <mc:Choice Requires="x14">
            <control shapeId="13340" r:id="rId31" name="Option Button 28">
              <controlPr defaultSize="0" autoFill="0" autoLine="0" autoPict="0">
                <anchor moveWithCells="1" sizeWithCells="1">
                  <from>
                    <xdr:col>1</xdr:col>
                    <xdr:colOff>50800</xdr:colOff>
                    <xdr:row>20</xdr:row>
                    <xdr:rowOff>203200</xdr:rowOff>
                  </from>
                  <to>
                    <xdr:col>1</xdr:col>
                    <xdr:colOff>425450</xdr:colOff>
                    <xdr:row>20</xdr:row>
                    <xdr:rowOff>419100</xdr:rowOff>
                  </to>
                </anchor>
              </controlPr>
            </control>
          </mc:Choice>
        </mc:AlternateContent>
        <mc:AlternateContent xmlns:mc="http://schemas.openxmlformats.org/markup-compatibility/2006">
          <mc:Choice Requires="x14">
            <control shapeId="13341" r:id="rId32" name="Group Box 29">
              <controlPr defaultSize="0" autoFill="0" autoPict="0">
                <anchor moveWithCells="1" sizeWithCells="1">
                  <from>
                    <xdr:col>1</xdr:col>
                    <xdr:colOff>0</xdr:colOff>
                    <xdr:row>21</xdr:row>
                    <xdr:rowOff>0</xdr:rowOff>
                  </from>
                  <to>
                    <xdr:col>6</xdr:col>
                    <xdr:colOff>12700</xdr:colOff>
                    <xdr:row>22</xdr:row>
                    <xdr:rowOff>0</xdr:rowOff>
                  </to>
                </anchor>
              </controlPr>
            </control>
          </mc:Choice>
        </mc:AlternateContent>
        <mc:AlternateContent xmlns:mc="http://schemas.openxmlformats.org/markup-compatibility/2006">
          <mc:Choice Requires="x14">
            <control shapeId="13342" r:id="rId33" name="Option Button 30">
              <controlPr defaultSize="0" autoFill="0" autoLine="0" autoPict="0">
                <anchor moveWithCells="1" sizeWithCells="1">
                  <from>
                    <xdr:col>5</xdr:col>
                    <xdr:colOff>19050</xdr:colOff>
                    <xdr:row>21</xdr:row>
                    <xdr:rowOff>203200</xdr:rowOff>
                  </from>
                  <to>
                    <xdr:col>5</xdr:col>
                    <xdr:colOff>565150</xdr:colOff>
                    <xdr:row>21</xdr:row>
                    <xdr:rowOff>419100</xdr:rowOff>
                  </to>
                </anchor>
              </controlPr>
            </control>
          </mc:Choice>
        </mc:AlternateContent>
        <mc:AlternateContent xmlns:mc="http://schemas.openxmlformats.org/markup-compatibility/2006">
          <mc:Choice Requires="x14">
            <control shapeId="13343" r:id="rId34" name="Option Button 31">
              <controlPr defaultSize="0" autoFill="0" autoLine="0" autoPict="0">
                <anchor moveWithCells="1" sizeWithCells="1">
                  <from>
                    <xdr:col>1</xdr:col>
                    <xdr:colOff>469900</xdr:colOff>
                    <xdr:row>21</xdr:row>
                    <xdr:rowOff>203200</xdr:rowOff>
                  </from>
                  <to>
                    <xdr:col>1</xdr:col>
                    <xdr:colOff>844550</xdr:colOff>
                    <xdr:row>21</xdr:row>
                    <xdr:rowOff>419100</xdr:rowOff>
                  </to>
                </anchor>
              </controlPr>
            </control>
          </mc:Choice>
        </mc:AlternateContent>
        <mc:AlternateContent xmlns:mc="http://schemas.openxmlformats.org/markup-compatibility/2006">
          <mc:Choice Requires="x14">
            <control shapeId="13344" r:id="rId35" name="Option Button 32">
              <controlPr defaultSize="0" autoFill="0" autoLine="0" autoPict="0">
                <anchor moveWithCells="1" sizeWithCells="1">
                  <from>
                    <xdr:col>1</xdr:col>
                    <xdr:colOff>50800</xdr:colOff>
                    <xdr:row>21</xdr:row>
                    <xdr:rowOff>203200</xdr:rowOff>
                  </from>
                  <to>
                    <xdr:col>1</xdr:col>
                    <xdr:colOff>425450</xdr:colOff>
                    <xdr:row>21</xdr:row>
                    <xdr:rowOff>419100</xdr:rowOff>
                  </to>
                </anchor>
              </controlPr>
            </control>
          </mc:Choice>
        </mc:AlternateContent>
        <mc:AlternateContent xmlns:mc="http://schemas.openxmlformats.org/markup-compatibility/2006">
          <mc:Choice Requires="x14">
            <control shapeId="13345" r:id="rId36" name="Group Box 33">
              <controlPr defaultSize="0" autoFill="0" autoPict="0">
                <anchor moveWithCells="1" sizeWithCells="1">
                  <from>
                    <xdr:col>1</xdr:col>
                    <xdr:colOff>0</xdr:colOff>
                    <xdr:row>22</xdr:row>
                    <xdr:rowOff>0</xdr:rowOff>
                  </from>
                  <to>
                    <xdr:col>6</xdr:col>
                    <xdr:colOff>12700</xdr:colOff>
                    <xdr:row>23</xdr:row>
                    <xdr:rowOff>0</xdr:rowOff>
                  </to>
                </anchor>
              </controlPr>
            </control>
          </mc:Choice>
        </mc:AlternateContent>
        <mc:AlternateContent xmlns:mc="http://schemas.openxmlformats.org/markup-compatibility/2006">
          <mc:Choice Requires="x14">
            <control shapeId="13346" r:id="rId37" name="Option Button 34">
              <controlPr defaultSize="0" autoFill="0" autoLine="0" autoPict="0">
                <anchor moveWithCells="1" sizeWithCells="1">
                  <from>
                    <xdr:col>5</xdr:col>
                    <xdr:colOff>19050</xdr:colOff>
                    <xdr:row>22</xdr:row>
                    <xdr:rowOff>203200</xdr:rowOff>
                  </from>
                  <to>
                    <xdr:col>5</xdr:col>
                    <xdr:colOff>565150</xdr:colOff>
                    <xdr:row>22</xdr:row>
                    <xdr:rowOff>419100</xdr:rowOff>
                  </to>
                </anchor>
              </controlPr>
            </control>
          </mc:Choice>
        </mc:AlternateContent>
        <mc:AlternateContent xmlns:mc="http://schemas.openxmlformats.org/markup-compatibility/2006">
          <mc:Choice Requires="x14">
            <control shapeId="13347" r:id="rId38" name="Option Button 35">
              <controlPr defaultSize="0" autoFill="0" autoLine="0" autoPict="0">
                <anchor moveWithCells="1" sizeWithCells="1">
                  <from>
                    <xdr:col>1</xdr:col>
                    <xdr:colOff>469900</xdr:colOff>
                    <xdr:row>22</xdr:row>
                    <xdr:rowOff>203200</xdr:rowOff>
                  </from>
                  <to>
                    <xdr:col>1</xdr:col>
                    <xdr:colOff>844550</xdr:colOff>
                    <xdr:row>22</xdr:row>
                    <xdr:rowOff>419100</xdr:rowOff>
                  </to>
                </anchor>
              </controlPr>
            </control>
          </mc:Choice>
        </mc:AlternateContent>
        <mc:AlternateContent xmlns:mc="http://schemas.openxmlformats.org/markup-compatibility/2006">
          <mc:Choice Requires="x14">
            <control shapeId="13348" r:id="rId39" name="Option Button 36">
              <controlPr defaultSize="0" autoFill="0" autoLine="0" autoPict="0">
                <anchor moveWithCells="1" sizeWithCells="1">
                  <from>
                    <xdr:col>1</xdr:col>
                    <xdr:colOff>50800</xdr:colOff>
                    <xdr:row>22</xdr:row>
                    <xdr:rowOff>203200</xdr:rowOff>
                  </from>
                  <to>
                    <xdr:col>1</xdr:col>
                    <xdr:colOff>425450</xdr:colOff>
                    <xdr:row>22</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AZ45"/>
  <sheetViews>
    <sheetView zoomScaleNormal="100" zoomScaleSheetLayoutView="100" workbookViewId="0"/>
  </sheetViews>
  <sheetFormatPr defaultColWidth="3.08984375" defaultRowHeight="13" x14ac:dyDescent="0.2"/>
  <cols>
    <col min="1" max="34" width="3.08984375" style="122" customWidth="1"/>
    <col min="35" max="35" width="80.6328125" style="122" customWidth="1"/>
    <col min="36" max="36" width="3.08984375" style="123" customWidth="1"/>
    <col min="37" max="37" width="11.453125" style="123" customWidth="1"/>
    <col min="38" max="38" width="3.08984375" style="123" customWidth="1"/>
    <col min="39" max="47" width="3.08984375" style="132" customWidth="1"/>
    <col min="48" max="52" width="3.08984375" style="124" customWidth="1"/>
    <col min="53" max="16384" width="3.08984375" style="122"/>
  </cols>
  <sheetData>
    <row r="1" spans="1:42" x14ac:dyDescent="0.2">
      <c r="A1" s="148" t="str">
        <f>"〔事業者が特に力を入れている取り組み：" &amp;  評価結果報告書!B23 &amp; "〕"</f>
        <v>〔事業者が特に力を入れている取り組み：認知症対応型共同生活介護【認知症高齢者グループホーム】（介護予防含む）〕</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21"/>
      <c r="AE1" s="121"/>
      <c r="AF1" s="121"/>
      <c r="AG1" s="142" t="s">
        <v>316</v>
      </c>
    </row>
    <row r="2" spans="1:42" x14ac:dyDescent="0.2">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5" t="str">
        <f>"《事業所名： " &amp; 評価結果報告書!B24 &amp; "》"</f>
        <v>《事業所名： 優っくりグループホーム板橋栄町》</v>
      </c>
    </row>
    <row r="3" spans="1:42" ht="19.5" customHeight="1" thickBot="1" x14ac:dyDescent="0.2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1:42" ht="20.25" customHeight="1" thickBot="1" x14ac:dyDescent="0.25">
      <c r="A4" s="121"/>
      <c r="B4" s="314" t="s">
        <v>108</v>
      </c>
      <c r="C4" s="315"/>
      <c r="D4" s="315"/>
      <c r="E4" s="315"/>
      <c r="F4" s="315"/>
      <c r="G4" s="315"/>
      <c r="H4" s="315"/>
      <c r="I4" s="315"/>
      <c r="J4" s="315"/>
      <c r="K4" s="315"/>
      <c r="L4" s="315"/>
      <c r="M4" s="315"/>
      <c r="N4" s="315"/>
      <c r="O4" s="315"/>
      <c r="P4" s="316" t="str">
        <f>IF(AND($F$5="",AND($F$6="",$F$7="")),"",IF(AND($F$5="",OR($F$6&lt;&gt;"",$F$7&lt;&gt;"")),"評価項目を選択してください",IF(AND($F$6="",$F$7=""),"タイトル①、本文①を入力してください",IF(AND($F$6&lt;&gt;"",$F$7=""),"内容①を入力してください",IF(AND($F$7&lt;&gt;"",$F$6=""),"タイトル①を入力してください","")))))</f>
        <v/>
      </c>
      <c r="Q4" s="316"/>
      <c r="R4" s="316"/>
      <c r="S4" s="316"/>
      <c r="T4" s="316"/>
      <c r="U4" s="316"/>
      <c r="V4" s="316"/>
      <c r="W4" s="316"/>
      <c r="X4" s="316"/>
      <c r="Y4" s="316"/>
      <c r="Z4" s="316"/>
      <c r="AA4" s="316"/>
      <c r="AB4" s="316"/>
      <c r="AC4" s="316"/>
      <c r="AD4" s="316"/>
      <c r="AE4" s="316"/>
      <c r="AF4" s="316"/>
      <c r="AG4" s="317"/>
      <c r="AK4" s="123" t="s">
        <v>95</v>
      </c>
      <c r="AL4" s="123">
        <v>1</v>
      </c>
    </row>
    <row r="5" spans="1:42" ht="60" customHeight="1" thickTop="1" x14ac:dyDescent="0.2">
      <c r="A5" s="121"/>
      <c r="B5" s="126" t="s">
        <v>96</v>
      </c>
      <c r="C5" s="127"/>
      <c r="D5" s="127"/>
      <c r="E5" s="128"/>
      <c r="F5" s="330" t="str">
        <f>IF($AJ$5&lt;=1,"",VLOOKUP($AJ5,$AN$25:$AV$45,5,FALSE))</f>
        <v>6-1-1</v>
      </c>
      <c r="G5" s="330"/>
      <c r="H5" s="330"/>
      <c r="I5" s="330"/>
      <c r="J5" s="330"/>
      <c r="K5" s="331"/>
      <c r="L5" s="332" t="str">
        <f>IF($AJ$5&lt;=1,"",VLOOKUP($AJ5,$AN$25:$AV$45,6,FALSE))</f>
        <v>利用希望者等に対してサービスの情報を提供している</v>
      </c>
      <c r="M5" s="333"/>
      <c r="N5" s="333"/>
      <c r="O5" s="333"/>
      <c r="P5" s="333"/>
      <c r="Q5" s="333"/>
      <c r="R5" s="333"/>
      <c r="S5" s="333"/>
      <c r="T5" s="333"/>
      <c r="U5" s="333"/>
      <c r="V5" s="333"/>
      <c r="W5" s="333"/>
      <c r="X5" s="333"/>
      <c r="Y5" s="333"/>
      <c r="Z5" s="333"/>
      <c r="AA5" s="333"/>
      <c r="AB5" s="333"/>
      <c r="AC5" s="333"/>
      <c r="AD5" s="333"/>
      <c r="AE5" s="333"/>
      <c r="AF5" s="333"/>
      <c r="AG5" s="334"/>
      <c r="AJ5" s="129">
        <v>2</v>
      </c>
      <c r="AK5" s="123" t="s">
        <v>103</v>
      </c>
      <c r="AL5" s="123">
        <v>1</v>
      </c>
      <c r="AN5" s="132" t="str">
        <f>IF($AJ$5&lt;=1,"",VLOOKUP($AJ5,$AN$25:$AV$45,7,FALSE))</f>
        <v>016</v>
      </c>
      <c r="AO5" s="132" t="str">
        <f>IF($AJ$5&lt;=1,"",VLOOKUP($AJ5,$AN$25:$AV$45,8,FALSE))</f>
        <v>00541</v>
      </c>
      <c r="AP5" s="132" t="str">
        <f>IF($AJ$5&lt;=1,"",VLOOKUP($AJ5,$AN$25:$AV$45,9,FALSE))</f>
        <v>16601</v>
      </c>
    </row>
    <row r="6" spans="1:42" ht="25.5" customHeight="1" x14ac:dyDescent="0.2">
      <c r="A6" s="121"/>
      <c r="B6" s="318" t="s">
        <v>97</v>
      </c>
      <c r="C6" s="319"/>
      <c r="D6" s="320"/>
      <c r="E6" s="321"/>
      <c r="F6" s="322" t="s">
        <v>419</v>
      </c>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3"/>
      <c r="AH6" s="2" t="str">
        <f>IF(LEN(F6)=0,"",IF(40-LEN(F6)&gt;0,"残り" &amp; 40-LEN(F6) &amp; "文字",IF(40-LEN(F6)=0,"","文字数がオーバーしています")))</f>
        <v>残り4文字</v>
      </c>
      <c r="AK6" s="123" t="s">
        <v>104</v>
      </c>
      <c r="AL6" s="123">
        <v>1</v>
      </c>
    </row>
    <row r="7" spans="1:42" ht="139.5" customHeight="1" thickBot="1" x14ac:dyDescent="0.25">
      <c r="A7" s="121"/>
      <c r="B7" s="324" t="s">
        <v>98</v>
      </c>
      <c r="C7" s="325"/>
      <c r="D7" s="325"/>
      <c r="E7" s="326"/>
      <c r="F7" s="327" t="s">
        <v>420</v>
      </c>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9"/>
      <c r="AH7" s="2" t="str">
        <f>IF(LEN(F7)=0,"",IF(256-LEN(F7)&gt;0,"残り" &amp; 256-LEN(F7) &amp; "文字",IF(256-LEN(F7)=0,"","文字数がオーバーしています")))</f>
        <v>残り16文字</v>
      </c>
      <c r="AJ7" s="131" t="str">
        <f>IF(AND($AJ$5&lt;=1,$F$6&lt;&gt;"",$F$7&lt;&gt;""),"NG",IF(AND($F$5&lt;&gt;"",OR($F$6&lt;&gt;"",$F$7&lt;&gt;"")),"OK","NG"))</f>
        <v>OK</v>
      </c>
      <c r="AK7" s="123" t="s">
        <v>105</v>
      </c>
      <c r="AL7" s="123">
        <v>1</v>
      </c>
    </row>
    <row r="8" spans="1:42" ht="19.5" customHeight="1" thickBot="1" x14ac:dyDescent="0.25">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K8" s="123" t="s">
        <v>106</v>
      </c>
      <c r="AL8" s="123">
        <v>1</v>
      </c>
    </row>
    <row r="9" spans="1:42" ht="20.25" customHeight="1" thickBot="1" x14ac:dyDescent="0.25">
      <c r="A9" s="121"/>
      <c r="B9" s="314" t="s">
        <v>109</v>
      </c>
      <c r="C9" s="315"/>
      <c r="D9" s="315"/>
      <c r="E9" s="315"/>
      <c r="F9" s="315"/>
      <c r="G9" s="315"/>
      <c r="H9" s="315"/>
      <c r="I9" s="315"/>
      <c r="J9" s="315"/>
      <c r="K9" s="315"/>
      <c r="L9" s="315"/>
      <c r="M9" s="315"/>
      <c r="N9" s="315"/>
      <c r="O9" s="315"/>
      <c r="P9" s="316"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16"/>
      <c r="R9" s="316"/>
      <c r="S9" s="316"/>
      <c r="T9" s="316"/>
      <c r="U9" s="316"/>
      <c r="V9" s="316"/>
      <c r="W9" s="316"/>
      <c r="X9" s="316"/>
      <c r="Y9" s="316"/>
      <c r="Z9" s="316"/>
      <c r="AA9" s="316"/>
      <c r="AB9" s="316"/>
      <c r="AC9" s="316"/>
      <c r="AD9" s="316"/>
      <c r="AE9" s="316"/>
      <c r="AF9" s="316"/>
      <c r="AG9" s="317"/>
      <c r="AK9" s="123" t="s">
        <v>107</v>
      </c>
      <c r="AL9" s="123">
        <v>2</v>
      </c>
    </row>
    <row r="10" spans="1:42" ht="60" customHeight="1" thickTop="1" x14ac:dyDescent="0.2">
      <c r="A10" s="121"/>
      <c r="B10" s="126" t="s">
        <v>96</v>
      </c>
      <c r="C10" s="127"/>
      <c r="D10" s="127"/>
      <c r="E10" s="128"/>
      <c r="F10" s="330" t="str">
        <f>IF($AJ$10&lt;=1,"",VLOOKUP($AJ10,$AN$25:$AV$45,5,FALSE))</f>
        <v>6-4-1</v>
      </c>
      <c r="G10" s="330"/>
      <c r="H10" s="330"/>
      <c r="I10" s="330"/>
      <c r="J10" s="330"/>
      <c r="K10" s="331"/>
      <c r="L10" s="332" t="str">
        <f>IF($AJ$10&lt;=1,"",VLOOKUP($AJ10,$AN$25:$AV$45,6,FALSE))</f>
        <v>認知症対応型共同生活介護計画に基づいて自立生活が営めるよう支援を行っている</v>
      </c>
      <c r="M10" s="333"/>
      <c r="N10" s="333"/>
      <c r="O10" s="333"/>
      <c r="P10" s="333"/>
      <c r="Q10" s="333"/>
      <c r="R10" s="333"/>
      <c r="S10" s="333"/>
      <c r="T10" s="333"/>
      <c r="U10" s="333"/>
      <c r="V10" s="333"/>
      <c r="W10" s="333"/>
      <c r="X10" s="333"/>
      <c r="Y10" s="333"/>
      <c r="Z10" s="333"/>
      <c r="AA10" s="333"/>
      <c r="AB10" s="333"/>
      <c r="AC10" s="333"/>
      <c r="AD10" s="333"/>
      <c r="AE10" s="333"/>
      <c r="AF10" s="333"/>
      <c r="AG10" s="334"/>
      <c r="AJ10" s="129">
        <v>13</v>
      </c>
      <c r="AK10" s="123" t="s">
        <v>103</v>
      </c>
      <c r="AL10" s="123">
        <v>2</v>
      </c>
      <c r="AN10" s="132" t="str">
        <f>IF($AJ$10&lt;=1,"",VLOOKUP($AJ10,$AN$25:$AV$45,7,FALSE))</f>
        <v>016</v>
      </c>
      <c r="AO10" s="132" t="str">
        <f>IF($AJ$10&lt;=1,"",VLOOKUP($AJ10,$AN$25:$AV$45,8,FALSE))</f>
        <v>00238</v>
      </c>
      <c r="AP10" s="132" t="str">
        <f>IF($AJ$10&lt;=1,"",VLOOKUP($AJ10,$AN$25:$AV$45,9,FALSE))</f>
        <v>16608</v>
      </c>
    </row>
    <row r="11" spans="1:42" ht="25.5" customHeight="1" x14ac:dyDescent="0.2">
      <c r="A11" s="121"/>
      <c r="B11" s="318" t="s">
        <v>99</v>
      </c>
      <c r="C11" s="319"/>
      <c r="D11" s="320"/>
      <c r="E11" s="321"/>
      <c r="F11" s="322" t="s">
        <v>426</v>
      </c>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3"/>
      <c r="AH11" s="2" t="str">
        <f>IF(LEN(F11)=0,"",IF(40-LEN(F11)&gt;0,"残り" &amp; 40-LEN(F11) &amp; "文字",IF(40-LEN(F11)=0,"","文字数がオーバーしています")))</f>
        <v>残り7文字</v>
      </c>
      <c r="AK11" s="123" t="s">
        <v>104</v>
      </c>
      <c r="AL11" s="123">
        <v>2</v>
      </c>
    </row>
    <row r="12" spans="1:42" ht="139.5" customHeight="1" thickBot="1" x14ac:dyDescent="0.25">
      <c r="A12" s="121"/>
      <c r="B12" s="324" t="s">
        <v>100</v>
      </c>
      <c r="C12" s="325"/>
      <c r="D12" s="325"/>
      <c r="E12" s="326"/>
      <c r="F12" s="327" t="s">
        <v>425</v>
      </c>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9"/>
      <c r="AH12" s="2" t="str">
        <f>IF(LEN(F12)=0,"",IF(256-LEN(F12)&gt;0,"残り" &amp; 256-LEN(F12) &amp; "文字",IF(256-LEN(F12)=0,"","文字数がオーバーしています")))</f>
        <v>残り2文字</v>
      </c>
      <c r="AJ12" s="131" t="str">
        <f>IF(AND($AJ$10&lt;=1,$F$11&lt;&gt;"",$F$12&lt;&gt;""),"NG",IF(AND($F$10&lt;&gt;"",OR($F$11&lt;&gt;"",$F$12&lt;&gt;"")),"OK","NG"))</f>
        <v>OK</v>
      </c>
      <c r="AK12" s="123" t="s">
        <v>105</v>
      </c>
      <c r="AL12" s="123">
        <v>2</v>
      </c>
    </row>
    <row r="13" spans="1:42" ht="19.5" customHeight="1" thickBot="1" x14ac:dyDescent="0.25">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K13" s="123" t="s">
        <v>106</v>
      </c>
      <c r="AL13" s="123">
        <v>2</v>
      </c>
    </row>
    <row r="14" spans="1:42" ht="20.25" customHeight="1" thickBot="1" x14ac:dyDescent="0.25">
      <c r="A14" s="121"/>
      <c r="B14" s="314" t="s">
        <v>110</v>
      </c>
      <c r="C14" s="315"/>
      <c r="D14" s="315"/>
      <c r="E14" s="315"/>
      <c r="F14" s="315"/>
      <c r="G14" s="315"/>
      <c r="H14" s="315"/>
      <c r="I14" s="315"/>
      <c r="J14" s="315"/>
      <c r="K14" s="315"/>
      <c r="L14" s="315"/>
      <c r="M14" s="315"/>
      <c r="N14" s="315"/>
      <c r="O14" s="315"/>
      <c r="P14" s="316"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16"/>
      <c r="R14" s="316"/>
      <c r="S14" s="316"/>
      <c r="T14" s="316"/>
      <c r="U14" s="316"/>
      <c r="V14" s="316"/>
      <c r="W14" s="316"/>
      <c r="X14" s="316"/>
      <c r="Y14" s="316"/>
      <c r="Z14" s="316"/>
      <c r="AA14" s="316"/>
      <c r="AB14" s="316"/>
      <c r="AC14" s="316"/>
      <c r="AD14" s="316"/>
      <c r="AE14" s="316"/>
      <c r="AF14" s="316"/>
      <c r="AG14" s="317"/>
      <c r="AK14" s="123" t="s">
        <v>107</v>
      </c>
      <c r="AL14" s="123">
        <v>3</v>
      </c>
    </row>
    <row r="15" spans="1:42" ht="60" customHeight="1" thickTop="1" x14ac:dyDescent="0.2">
      <c r="A15" s="121"/>
      <c r="B15" s="126" t="s">
        <v>96</v>
      </c>
      <c r="C15" s="127"/>
      <c r="D15" s="127"/>
      <c r="E15" s="128"/>
      <c r="F15" s="330" t="str">
        <f>IF($AJ$15&lt;=1,"",VLOOKUP($AJ15,$AN$25:$AV$45,5,FALSE))</f>
        <v>6-5-1</v>
      </c>
      <c r="G15" s="330"/>
      <c r="H15" s="330"/>
      <c r="I15" s="330"/>
      <c r="J15" s="330"/>
      <c r="K15" s="331"/>
      <c r="L15" s="332" t="str">
        <f>IF($AJ$15&lt;=1,"",VLOOKUP($AJ15,$AN$25:$AV$45,6,FALSE))</f>
        <v>利用者のプライバシー保護を徹底している</v>
      </c>
      <c r="M15" s="333"/>
      <c r="N15" s="333"/>
      <c r="O15" s="333"/>
      <c r="P15" s="333"/>
      <c r="Q15" s="333"/>
      <c r="R15" s="333"/>
      <c r="S15" s="333"/>
      <c r="T15" s="333"/>
      <c r="U15" s="333"/>
      <c r="V15" s="333"/>
      <c r="W15" s="333"/>
      <c r="X15" s="333"/>
      <c r="Y15" s="333"/>
      <c r="Z15" s="333"/>
      <c r="AA15" s="333"/>
      <c r="AB15" s="333"/>
      <c r="AC15" s="333"/>
      <c r="AD15" s="333"/>
      <c r="AE15" s="333"/>
      <c r="AF15" s="333"/>
      <c r="AG15" s="334"/>
      <c r="AJ15" s="129">
        <v>9</v>
      </c>
      <c r="AK15" s="123" t="s">
        <v>103</v>
      </c>
      <c r="AL15" s="123">
        <v>3</v>
      </c>
      <c r="AN15" s="132" t="str">
        <f>IF($AJ$15&lt;=1,"",VLOOKUP($AJ15,$AN$25:$AV$45,7,FALSE))</f>
        <v>016</v>
      </c>
      <c r="AO15" s="132" t="str">
        <f>IF($AJ$15&lt;=1,"",VLOOKUP($AJ15,$AN$25:$AV$45,8,FALSE))</f>
        <v>00544</v>
      </c>
      <c r="AP15" s="132" t="str">
        <f>IF($AJ$15&lt;=1,"",VLOOKUP($AJ15,$AN$25:$AV$45,9,FALSE))</f>
        <v>16614</v>
      </c>
    </row>
    <row r="16" spans="1:42" ht="25.5" customHeight="1" x14ac:dyDescent="0.2">
      <c r="A16" s="121"/>
      <c r="B16" s="318" t="s">
        <v>101</v>
      </c>
      <c r="C16" s="319"/>
      <c r="D16" s="320"/>
      <c r="E16" s="321"/>
      <c r="F16" s="322" t="s">
        <v>435</v>
      </c>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3"/>
      <c r="AH16" s="2" t="str">
        <f>IF(LEN(F16)=0,"",IF(40-LEN(F16)&gt;0,"残り" &amp; 40-LEN(F16) &amp; "文字",IF(40-LEN(F16)=0,"","文字数がオーバーしています")))</f>
        <v>残り13文字</v>
      </c>
      <c r="AK16" s="123" t="s">
        <v>104</v>
      </c>
      <c r="AL16" s="123">
        <v>3</v>
      </c>
    </row>
    <row r="17" spans="1:48" ht="139.5" customHeight="1" thickBot="1" x14ac:dyDescent="0.25">
      <c r="A17" s="121"/>
      <c r="B17" s="324" t="s">
        <v>102</v>
      </c>
      <c r="C17" s="325"/>
      <c r="D17" s="325"/>
      <c r="E17" s="326"/>
      <c r="F17" s="327" t="s">
        <v>434</v>
      </c>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9"/>
      <c r="AH17" s="2" t="str">
        <f>IF(LEN(F17)=0,"",IF(256-LEN(F17)&gt;0,"残り" &amp; 256-LEN(F17) &amp; "文字",IF(256-LEN(F17)=0,"","文字数がオーバーしています")))</f>
        <v>残り20文字</v>
      </c>
      <c r="AJ17" s="131" t="str">
        <f>IF(AND($AJ$15&lt;=1,$F$16&lt;&gt;"",$F$17&lt;&gt;""),"NG",IF(AND($F$15&lt;&gt;"",OR($F$16&lt;&gt;"",$F$17&lt;&gt;"")),"OK","NG"))</f>
        <v>OK</v>
      </c>
      <c r="AK17" s="123" t="s">
        <v>105</v>
      </c>
      <c r="AL17" s="123">
        <v>3</v>
      </c>
    </row>
    <row r="18" spans="1:48" ht="19.5" customHeight="1" x14ac:dyDescent="0.2">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row>
    <row r="19" spans="1:48" x14ac:dyDescent="0.2">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row>
    <row r="20" spans="1:48" x14ac:dyDescent="0.2">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row>
    <row r="21" spans="1:48" x14ac:dyDescent="0.2">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row>
    <row r="22" spans="1:48" x14ac:dyDescent="0.2">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row>
    <row r="23" spans="1:48" x14ac:dyDescent="0.2">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row>
    <row r="25" spans="1:48" x14ac:dyDescent="0.2">
      <c r="AN25" s="132">
        <v>1</v>
      </c>
    </row>
    <row r="26" spans="1:48" x14ac:dyDescent="0.2">
      <c r="AN26" s="132">
        <v>2</v>
      </c>
      <c r="AO26" s="132">
        <v>6</v>
      </c>
      <c r="AP26" s="132">
        <v>1</v>
      </c>
      <c r="AQ26" s="132">
        <v>1</v>
      </c>
      <c r="AR26" s="159" t="s">
        <v>265</v>
      </c>
      <c r="AS26" s="159" t="s">
        <v>153</v>
      </c>
      <c r="AT26" s="159" t="s">
        <v>266</v>
      </c>
      <c r="AU26" s="159" t="s">
        <v>267</v>
      </c>
      <c r="AV26" s="160" t="s">
        <v>268</v>
      </c>
    </row>
    <row r="27" spans="1:48" x14ac:dyDescent="0.2">
      <c r="AN27" s="132">
        <v>3</v>
      </c>
      <c r="AO27" s="132">
        <v>6</v>
      </c>
      <c r="AP27" s="132">
        <v>2</v>
      </c>
      <c r="AQ27" s="132">
        <v>1</v>
      </c>
      <c r="AR27" s="159" t="s">
        <v>269</v>
      </c>
      <c r="AS27" s="159" t="s">
        <v>161</v>
      </c>
      <c r="AT27" s="159" t="s">
        <v>266</v>
      </c>
      <c r="AU27" s="159" t="s">
        <v>270</v>
      </c>
      <c r="AV27" s="160" t="s">
        <v>271</v>
      </c>
    </row>
    <row r="28" spans="1:48" x14ac:dyDescent="0.2">
      <c r="AN28" s="132">
        <v>4</v>
      </c>
      <c r="AO28" s="132">
        <v>6</v>
      </c>
      <c r="AP28" s="132">
        <v>2</v>
      </c>
      <c r="AQ28" s="132">
        <v>2</v>
      </c>
      <c r="AR28" s="159" t="s">
        <v>272</v>
      </c>
      <c r="AS28" s="159" t="s">
        <v>166</v>
      </c>
      <c r="AT28" s="159" t="s">
        <v>266</v>
      </c>
      <c r="AU28" s="159" t="s">
        <v>270</v>
      </c>
      <c r="AV28" s="160" t="s">
        <v>273</v>
      </c>
    </row>
    <row r="29" spans="1:48" x14ac:dyDescent="0.2">
      <c r="AN29" s="132">
        <v>5</v>
      </c>
      <c r="AO29" s="132">
        <v>6</v>
      </c>
      <c r="AP29" s="132">
        <v>3</v>
      </c>
      <c r="AQ29" s="132">
        <v>1</v>
      </c>
      <c r="AR29" s="159" t="s">
        <v>274</v>
      </c>
      <c r="AS29" s="159" t="s">
        <v>174</v>
      </c>
      <c r="AT29" s="159" t="s">
        <v>266</v>
      </c>
      <c r="AU29" s="159" t="s">
        <v>275</v>
      </c>
      <c r="AV29" s="160" t="s">
        <v>276</v>
      </c>
    </row>
    <row r="30" spans="1:48" x14ac:dyDescent="0.2">
      <c r="AN30" s="132">
        <v>6</v>
      </c>
      <c r="AO30" s="132">
        <v>6</v>
      </c>
      <c r="AP30" s="132">
        <v>3</v>
      </c>
      <c r="AQ30" s="132">
        <v>2</v>
      </c>
      <c r="AR30" s="159" t="s">
        <v>277</v>
      </c>
      <c r="AS30" s="159" t="s">
        <v>178</v>
      </c>
      <c r="AT30" s="159" t="s">
        <v>266</v>
      </c>
      <c r="AU30" s="159" t="s">
        <v>275</v>
      </c>
      <c r="AV30" s="160" t="s">
        <v>278</v>
      </c>
    </row>
    <row r="31" spans="1:48" x14ac:dyDescent="0.2">
      <c r="AN31" s="132">
        <v>7</v>
      </c>
      <c r="AO31" s="132">
        <v>6</v>
      </c>
      <c r="AP31" s="132">
        <v>3</v>
      </c>
      <c r="AQ31" s="132">
        <v>3</v>
      </c>
      <c r="AR31" s="159" t="s">
        <v>279</v>
      </c>
      <c r="AS31" s="159" t="s">
        <v>183</v>
      </c>
      <c r="AT31" s="159" t="s">
        <v>266</v>
      </c>
      <c r="AU31" s="159" t="s">
        <v>275</v>
      </c>
      <c r="AV31" s="160" t="s">
        <v>280</v>
      </c>
    </row>
    <row r="32" spans="1:48" x14ac:dyDescent="0.2">
      <c r="AN32" s="132">
        <v>8</v>
      </c>
      <c r="AO32" s="132">
        <v>6</v>
      </c>
      <c r="AP32" s="132">
        <v>3</v>
      </c>
      <c r="AQ32" s="132">
        <v>4</v>
      </c>
      <c r="AR32" s="159" t="s">
        <v>281</v>
      </c>
      <c r="AS32" s="159" t="s">
        <v>187</v>
      </c>
      <c r="AT32" s="159" t="s">
        <v>266</v>
      </c>
      <c r="AU32" s="159" t="s">
        <v>275</v>
      </c>
      <c r="AV32" s="160" t="s">
        <v>282</v>
      </c>
    </row>
    <row r="33" spans="40:48" x14ac:dyDescent="0.2">
      <c r="AN33" s="132">
        <v>9</v>
      </c>
      <c r="AO33" s="132">
        <v>6</v>
      </c>
      <c r="AP33" s="132">
        <v>5</v>
      </c>
      <c r="AQ33" s="132">
        <v>1</v>
      </c>
      <c r="AR33" s="159" t="s">
        <v>283</v>
      </c>
      <c r="AS33" s="159" t="s">
        <v>193</v>
      </c>
      <c r="AT33" s="159" t="s">
        <v>266</v>
      </c>
      <c r="AU33" s="159" t="s">
        <v>284</v>
      </c>
      <c r="AV33" s="160" t="s">
        <v>285</v>
      </c>
    </row>
    <row r="34" spans="40:48" x14ac:dyDescent="0.2">
      <c r="AN34" s="132">
        <v>10</v>
      </c>
      <c r="AO34" s="132">
        <v>6</v>
      </c>
      <c r="AP34" s="132">
        <v>5</v>
      </c>
      <c r="AQ34" s="132">
        <v>2</v>
      </c>
      <c r="AR34" s="159" t="s">
        <v>286</v>
      </c>
      <c r="AS34" s="159" t="s">
        <v>197</v>
      </c>
      <c r="AT34" s="159" t="s">
        <v>266</v>
      </c>
      <c r="AU34" s="159" t="s">
        <v>284</v>
      </c>
      <c r="AV34" s="160" t="s">
        <v>287</v>
      </c>
    </row>
    <row r="35" spans="40:48" x14ac:dyDescent="0.2">
      <c r="AN35" s="132">
        <v>11</v>
      </c>
      <c r="AO35" s="132">
        <v>6</v>
      </c>
      <c r="AP35" s="132">
        <v>6</v>
      </c>
      <c r="AQ35" s="132">
        <v>1</v>
      </c>
      <c r="AR35" s="159" t="s">
        <v>288</v>
      </c>
      <c r="AS35" s="159" t="s">
        <v>203</v>
      </c>
      <c r="AT35" s="159" t="s">
        <v>266</v>
      </c>
      <c r="AU35" s="159" t="s">
        <v>289</v>
      </c>
      <c r="AV35" s="160" t="s">
        <v>290</v>
      </c>
    </row>
    <row r="36" spans="40:48" x14ac:dyDescent="0.2">
      <c r="AN36" s="132">
        <v>12</v>
      </c>
      <c r="AO36" s="132">
        <v>6</v>
      </c>
      <c r="AP36" s="132">
        <v>6</v>
      </c>
      <c r="AQ36" s="132">
        <v>2</v>
      </c>
      <c r="AR36" s="159" t="s">
        <v>291</v>
      </c>
      <c r="AS36" s="159" t="s">
        <v>207</v>
      </c>
      <c r="AT36" s="159" t="s">
        <v>266</v>
      </c>
      <c r="AU36" s="159" t="s">
        <v>289</v>
      </c>
      <c r="AV36" s="160" t="s">
        <v>292</v>
      </c>
    </row>
    <row r="37" spans="40:48" x14ac:dyDescent="0.2">
      <c r="AN37" s="132">
        <v>13</v>
      </c>
      <c r="AO37" s="132">
        <v>6</v>
      </c>
      <c r="AP37" s="132">
        <v>4</v>
      </c>
      <c r="AQ37" s="132">
        <v>1</v>
      </c>
      <c r="AR37" s="159" t="s">
        <v>293</v>
      </c>
      <c r="AS37" s="159" t="s">
        <v>213</v>
      </c>
      <c r="AT37" s="159" t="s">
        <v>266</v>
      </c>
      <c r="AU37" s="159" t="s">
        <v>294</v>
      </c>
      <c r="AV37" s="160" t="s">
        <v>295</v>
      </c>
    </row>
    <row r="38" spans="40:48" x14ac:dyDescent="0.2">
      <c r="AN38" s="132">
        <v>14</v>
      </c>
      <c r="AO38" s="132">
        <v>6</v>
      </c>
      <c r="AP38" s="132">
        <v>4</v>
      </c>
      <c r="AQ38" s="132">
        <v>2</v>
      </c>
      <c r="AR38" s="159" t="s">
        <v>296</v>
      </c>
      <c r="AS38" s="159" t="s">
        <v>218</v>
      </c>
      <c r="AT38" s="159" t="s">
        <v>266</v>
      </c>
      <c r="AU38" s="159" t="s">
        <v>294</v>
      </c>
      <c r="AV38" s="160" t="s">
        <v>297</v>
      </c>
    </row>
    <row r="39" spans="40:48" x14ac:dyDescent="0.2">
      <c r="AN39" s="132">
        <v>15</v>
      </c>
      <c r="AO39" s="132">
        <v>6</v>
      </c>
      <c r="AP39" s="132">
        <v>4</v>
      </c>
      <c r="AQ39" s="132">
        <v>3</v>
      </c>
      <c r="AR39" s="159" t="s">
        <v>298</v>
      </c>
      <c r="AS39" s="159" t="s">
        <v>224</v>
      </c>
      <c r="AT39" s="159" t="s">
        <v>266</v>
      </c>
      <c r="AU39" s="159" t="s">
        <v>294</v>
      </c>
      <c r="AV39" s="160" t="s">
        <v>299</v>
      </c>
    </row>
    <row r="40" spans="40:48" x14ac:dyDescent="0.2">
      <c r="AN40" s="132">
        <v>16</v>
      </c>
      <c r="AO40" s="132">
        <v>6</v>
      </c>
      <c r="AP40" s="132">
        <v>4</v>
      </c>
      <c r="AQ40" s="132">
        <v>4</v>
      </c>
      <c r="AR40" s="159" t="s">
        <v>300</v>
      </c>
      <c r="AS40" s="159" t="s">
        <v>230</v>
      </c>
      <c r="AT40" s="159" t="s">
        <v>266</v>
      </c>
      <c r="AU40" s="159" t="s">
        <v>294</v>
      </c>
      <c r="AV40" s="160" t="s">
        <v>301</v>
      </c>
    </row>
    <row r="41" spans="40:48" x14ac:dyDescent="0.2">
      <c r="AN41" s="132">
        <v>17</v>
      </c>
      <c r="AO41" s="132">
        <v>6</v>
      </c>
      <c r="AP41" s="132">
        <v>4</v>
      </c>
      <c r="AQ41" s="132">
        <v>5</v>
      </c>
      <c r="AR41" s="159" t="s">
        <v>302</v>
      </c>
      <c r="AS41" s="159" t="s">
        <v>235</v>
      </c>
      <c r="AT41" s="159" t="s">
        <v>266</v>
      </c>
      <c r="AU41" s="159" t="s">
        <v>294</v>
      </c>
      <c r="AV41" s="160" t="s">
        <v>303</v>
      </c>
    </row>
    <row r="42" spans="40:48" x14ac:dyDescent="0.2">
      <c r="AN42" s="132">
        <v>18</v>
      </c>
      <c r="AO42" s="132">
        <v>6</v>
      </c>
      <c r="AP42" s="132">
        <v>4</v>
      </c>
      <c r="AQ42" s="132">
        <v>6</v>
      </c>
      <c r="AR42" s="159" t="s">
        <v>304</v>
      </c>
      <c r="AS42" s="159" t="s">
        <v>242</v>
      </c>
      <c r="AT42" s="159" t="s">
        <v>266</v>
      </c>
      <c r="AU42" s="159" t="s">
        <v>294</v>
      </c>
      <c r="AV42" s="160" t="s">
        <v>305</v>
      </c>
    </row>
    <row r="43" spans="40:48" x14ac:dyDescent="0.2">
      <c r="AN43" s="132">
        <v>19</v>
      </c>
      <c r="AO43" s="132">
        <v>99</v>
      </c>
      <c r="AP43" s="132">
        <v>99</v>
      </c>
      <c r="AQ43" s="132">
        <v>1</v>
      </c>
      <c r="AR43" s="159" t="s">
        <v>306</v>
      </c>
      <c r="AS43" s="159" t="s">
        <v>252</v>
      </c>
      <c r="AT43" s="159" t="s">
        <v>307</v>
      </c>
      <c r="AU43" s="159" t="s">
        <v>308</v>
      </c>
      <c r="AV43" s="160" t="s">
        <v>309</v>
      </c>
    </row>
    <row r="44" spans="40:48" x14ac:dyDescent="0.2">
      <c r="AN44" s="132">
        <v>20</v>
      </c>
      <c r="AO44" s="132">
        <v>99</v>
      </c>
      <c r="AP44" s="132">
        <v>99</v>
      </c>
      <c r="AQ44" s="132">
        <v>2</v>
      </c>
      <c r="AR44" s="159" t="s">
        <v>310</v>
      </c>
      <c r="AS44" s="159" t="s">
        <v>255</v>
      </c>
      <c r="AT44" s="159" t="s">
        <v>307</v>
      </c>
      <c r="AU44" s="159" t="s">
        <v>308</v>
      </c>
      <c r="AV44" s="160" t="s">
        <v>311</v>
      </c>
    </row>
    <row r="45" spans="40:48" x14ac:dyDescent="0.2">
      <c r="AN45" s="132">
        <v>21</v>
      </c>
      <c r="AO45" s="132">
        <v>99</v>
      </c>
      <c r="AP45" s="132">
        <v>99</v>
      </c>
      <c r="AQ45" s="132">
        <v>3</v>
      </c>
      <c r="AR45" s="159" t="s">
        <v>312</v>
      </c>
      <c r="AS45" s="159" t="s">
        <v>258</v>
      </c>
      <c r="AT45" s="159" t="s">
        <v>307</v>
      </c>
      <c r="AU45" s="159" t="s">
        <v>308</v>
      </c>
      <c r="AV45" s="160" t="s">
        <v>313</v>
      </c>
    </row>
  </sheetData>
  <sheetProtection algorithmName="SHA-512" hashValue="YgavZdIqRmPEGeZsFauRCq05pOHDvsgr8pSHNXleI32DOj/NKs5Nke7qP/hVtwBgXo2rSv4fvEiRDP68YFKGoQ==" saltValue="zdf4RNstLW9V6GsrG3rsRg==" spinCount="100000" sheet="1" objects="1" scenarios="1" formatCells="0"/>
  <mergeCells count="24">
    <mergeCell ref="B12:E12"/>
    <mergeCell ref="F12:AG12"/>
    <mergeCell ref="B16:E16"/>
    <mergeCell ref="F16:AG16"/>
    <mergeCell ref="F10:K10"/>
    <mergeCell ref="L10:AG10"/>
    <mergeCell ref="B17:E17"/>
    <mergeCell ref="F17:AG17"/>
    <mergeCell ref="F15:K15"/>
    <mergeCell ref="L15:AG15"/>
    <mergeCell ref="B14:O14"/>
    <mergeCell ref="P14:AG14"/>
    <mergeCell ref="B9:O9"/>
    <mergeCell ref="P9:AG9"/>
    <mergeCell ref="B11:E11"/>
    <mergeCell ref="F11:AG11"/>
    <mergeCell ref="B4:O4"/>
    <mergeCell ref="P4:AG4"/>
    <mergeCell ref="B6:E6"/>
    <mergeCell ref="F6:AG6"/>
    <mergeCell ref="B7:E7"/>
    <mergeCell ref="F7:AG7"/>
    <mergeCell ref="F5:K5"/>
    <mergeCell ref="L5:AG5"/>
  </mergeCells>
  <phoneticPr fontId="3"/>
  <dataValidations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40157480314965" right="0.78740157480314965" top="0.98425196850393704" bottom="0.98425196850393704" header="0.51181102362204722" footer="0.51181102362204722"/>
  <pageSetup paperSize="9" scale="82"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topLeftCell="A3" zoomScaleNormal="100" zoomScaleSheetLayoutView="100" workbookViewId="0">
      <selection activeCell="G13" sqref="G13"/>
    </sheetView>
  </sheetViews>
  <sheetFormatPr defaultRowHeight="13" x14ac:dyDescent="0.2"/>
  <cols>
    <col min="1" max="1" width="3" customWidth="1"/>
    <col min="2" max="2" width="7.453125" customWidth="1"/>
    <col min="3" max="3" width="60.6328125" customWidth="1"/>
    <col min="4" max="4" width="15.36328125" customWidth="1"/>
  </cols>
  <sheetData>
    <row r="1" spans="1:5" ht="18" customHeight="1" x14ac:dyDescent="0.2">
      <c r="A1" s="161" t="str">
        <f>"〔全体の評価講評：" &amp; 評価結果報告書!B23 &amp; "〕"</f>
        <v>〔全体の評価講評：認知症対応型共同生活介護【認知症高齢者グループホーム】（介護予防含む）〕</v>
      </c>
      <c r="B1" s="33"/>
      <c r="C1" s="33"/>
      <c r="D1" s="143" t="s">
        <v>316</v>
      </c>
    </row>
    <row r="2" spans="1:5" ht="18" customHeight="1" x14ac:dyDescent="0.2">
      <c r="A2" s="335" t="str">
        <f>"《事業所名： " &amp; 評価結果報告書!B24 &amp; "》"</f>
        <v>《事業所名： 優っくりグループホーム板橋栄町》</v>
      </c>
      <c r="B2" s="335"/>
      <c r="C2" s="335"/>
      <c r="D2" s="335"/>
    </row>
    <row r="3" spans="1:5" ht="18" customHeight="1" x14ac:dyDescent="0.2">
      <c r="A3" s="18" t="s">
        <v>0</v>
      </c>
      <c r="B3" s="338" t="s">
        <v>2</v>
      </c>
      <c r="C3" s="339"/>
      <c r="D3" s="340"/>
    </row>
    <row r="4" spans="1:5" ht="30" customHeight="1" x14ac:dyDescent="0.2">
      <c r="A4" s="336">
        <v>1</v>
      </c>
      <c r="B4" s="19" t="s">
        <v>3</v>
      </c>
      <c r="C4" s="223" t="s">
        <v>428</v>
      </c>
      <c r="D4" s="225"/>
      <c r="E4" s="2" t="str">
        <f>IF(LEN(C4)=0,"",IF(64-LEN(C4)&gt;0,"残り" &amp; 64-LEN(C4) &amp; "文字",IF(64-LEN(C4)=0,"","文字数がオーバーしています")))</f>
        <v>残り14文字</v>
      </c>
    </row>
    <row r="5" spans="1:5" ht="88.25" customHeight="1" x14ac:dyDescent="0.2">
      <c r="A5" s="337"/>
      <c r="B5" s="20" t="s">
        <v>6</v>
      </c>
      <c r="C5" s="341" t="s">
        <v>427</v>
      </c>
      <c r="D5" s="342"/>
      <c r="E5" s="2" t="str">
        <f>IF(LEN(C5)=0,"",IF(256-LEN(C5)&gt;0,"残り" &amp; 256-LEN(C5) &amp; "文字",IF(256-LEN(C5)=0,"","文字数がオーバーしています")))</f>
        <v>残り14文字</v>
      </c>
    </row>
    <row r="6" spans="1:5" ht="30" customHeight="1" x14ac:dyDescent="0.2">
      <c r="A6" s="336">
        <v>2</v>
      </c>
      <c r="B6" s="19" t="s">
        <v>3</v>
      </c>
      <c r="C6" s="223" t="s">
        <v>429</v>
      </c>
      <c r="D6" s="225"/>
      <c r="E6" s="2" t="str">
        <f>IF(LEN(C6)=0,"",IF(64-LEN(C6)&gt;0,"残り" &amp; 64-LEN(C6) &amp; "文字",IF(64-LEN(C6)=0,"","文字数がオーバーしています")))</f>
        <v>残り10文字</v>
      </c>
    </row>
    <row r="7" spans="1:5" ht="88.25" customHeight="1" x14ac:dyDescent="0.2">
      <c r="A7" s="337"/>
      <c r="B7" s="20" t="s">
        <v>4</v>
      </c>
      <c r="C7" s="341" t="s">
        <v>431</v>
      </c>
      <c r="D7" s="342"/>
      <c r="E7" s="2" t="str">
        <f>IF(LEN(C7)=0,"",IF(256-LEN(C7)&gt;0,"残り" &amp; 256-LEN(C7) &amp; "文字",IF(256-LEN(C7)=0,"","文字数がオーバーしています")))</f>
        <v>残り16文字</v>
      </c>
    </row>
    <row r="8" spans="1:5" ht="30" customHeight="1" x14ac:dyDescent="0.2">
      <c r="A8" s="336">
        <v>3</v>
      </c>
      <c r="B8" s="19" t="s">
        <v>3</v>
      </c>
      <c r="C8" s="223" t="s">
        <v>421</v>
      </c>
      <c r="D8" s="225"/>
      <c r="E8" s="2" t="str">
        <f>IF(LEN(C8)=0,"",IF(64-LEN(C8)&gt;0,"残り" &amp; 64-LEN(C8) &amp; "文字",IF(64-LEN(C8)=0,"","文字数がオーバーしています")))</f>
        <v>残り21文字</v>
      </c>
    </row>
    <row r="9" spans="1:5" ht="88.25" customHeight="1" x14ac:dyDescent="0.2">
      <c r="A9" s="337"/>
      <c r="B9" s="20" t="s">
        <v>4</v>
      </c>
      <c r="C9" s="341" t="s">
        <v>422</v>
      </c>
      <c r="D9" s="342"/>
      <c r="E9" s="2" t="str">
        <f>IF(LEN(C9)=0,"",IF(256-LEN(C9)&gt;0,"残り" &amp; 256-LEN(C9) &amp; "文字",IF(256-LEN(C9)=0,"","文字数がオーバーしています")))</f>
        <v>残り24文字</v>
      </c>
    </row>
    <row r="10" spans="1:5" ht="18" customHeight="1" x14ac:dyDescent="0.2">
      <c r="A10" s="18" t="s">
        <v>0</v>
      </c>
      <c r="B10" s="338" t="s">
        <v>7</v>
      </c>
      <c r="C10" s="339"/>
      <c r="D10" s="340"/>
    </row>
    <row r="11" spans="1:5" ht="30" customHeight="1" x14ac:dyDescent="0.2">
      <c r="A11" s="336">
        <v>1</v>
      </c>
      <c r="B11" s="19" t="s">
        <v>3</v>
      </c>
      <c r="C11" s="223" t="s">
        <v>433</v>
      </c>
      <c r="D11" s="225"/>
      <c r="E11" s="2" t="str">
        <f>IF(LEN(C11)=0,"",IF(64-LEN(C11)&gt;0,"残り" &amp; 64-LEN(C11) &amp; "文字",IF(64-LEN(C11)=0,"","文字数がオーバーしています")))</f>
        <v>残り9文字</v>
      </c>
    </row>
    <row r="12" spans="1:5" ht="88.25" customHeight="1" x14ac:dyDescent="0.2">
      <c r="A12" s="337"/>
      <c r="B12" s="20" t="s">
        <v>4</v>
      </c>
      <c r="C12" s="341" t="s">
        <v>432</v>
      </c>
      <c r="D12" s="342"/>
      <c r="E12" s="2" t="str">
        <f>IF(LEN(C12)=0,"",IF(256-LEN(C12)&gt;0,"残り" &amp; 256-LEN(C12) &amp; "文字",IF(256-LEN(C12)=0,"","文字数がオーバーしています")))</f>
        <v>残り1文字</v>
      </c>
    </row>
    <row r="13" spans="1:5" ht="30" customHeight="1" x14ac:dyDescent="0.2">
      <c r="A13" s="336">
        <v>2</v>
      </c>
      <c r="B13" s="19" t="s">
        <v>3</v>
      </c>
      <c r="C13" s="223" t="s">
        <v>437</v>
      </c>
      <c r="D13" s="225"/>
      <c r="E13" s="2" t="str">
        <f>IF(LEN(C13)=0,"",IF(64-LEN(C13)&gt;0,"残り" &amp; 64-LEN(C13) &amp; "文字",IF(64-LEN(C13)=0,"","文字数がオーバーしています")))</f>
        <v>残り9文字</v>
      </c>
    </row>
    <row r="14" spans="1:5" ht="88.25" customHeight="1" x14ac:dyDescent="0.2">
      <c r="A14" s="337"/>
      <c r="B14" s="20" t="s">
        <v>4</v>
      </c>
      <c r="C14" s="341" t="s">
        <v>436</v>
      </c>
      <c r="D14" s="342"/>
      <c r="E14" s="2" t="str">
        <f>IF(LEN(C14)=0,"",IF(256-LEN(C14)&gt;0,"残り" &amp; 256-LEN(C14) &amp; "文字",IF(256-LEN(C14)=0,"","文字数がオーバーしています")))</f>
        <v>残り12文字</v>
      </c>
    </row>
    <row r="15" spans="1:5" ht="30" customHeight="1" x14ac:dyDescent="0.2">
      <c r="A15" s="336">
        <v>3</v>
      </c>
      <c r="B15" s="19" t="s">
        <v>3</v>
      </c>
      <c r="C15" s="223" t="s">
        <v>439</v>
      </c>
      <c r="D15" s="225"/>
      <c r="E15" s="2" t="str">
        <f>IF(LEN(C15)=0,"",IF(64-LEN(C15)&gt;0,"残り" &amp; 64-LEN(C15) &amp; "文字",IF(64-LEN(C15)=0,"","文字数がオーバーしています")))</f>
        <v>残り17文字</v>
      </c>
    </row>
    <row r="16" spans="1:5" ht="88.25" customHeight="1" x14ac:dyDescent="0.2">
      <c r="A16" s="337"/>
      <c r="B16" s="20" t="s">
        <v>4</v>
      </c>
      <c r="C16" s="341" t="s">
        <v>438</v>
      </c>
      <c r="D16" s="342"/>
      <c r="E16" s="2" t="str">
        <f>IF(LEN(C16)=0,"",IF(256-LEN(C16)&gt;0,"残り" &amp; 256-LEN(C16) &amp; "文字",IF(256-LEN(C16)=0,"","文字数がオーバーしています")))</f>
        <v>残り11文字</v>
      </c>
    </row>
  </sheetData>
  <sheetProtection algorithmName="SHA-512" hashValue="ooajSGI4qA0BKIa7mTbFj57k17RZjsROx2HE0WOB+88KaY7p4/y5cIss2lJ2YXbJtQu451oXv1EMZDMAqJhguw==" saltValue="QGOs69PhxIwJigGwduL+pQ==" spinCount="100000" sheet="1" objects="1" scenarios="1" formatCells="0"/>
  <mergeCells count="21">
    <mergeCell ref="A15:A16"/>
    <mergeCell ref="C14:D14"/>
    <mergeCell ref="C15:D15"/>
    <mergeCell ref="C16:D16"/>
    <mergeCell ref="C11:D11"/>
    <mergeCell ref="C12:D12"/>
    <mergeCell ref="A2:D2"/>
    <mergeCell ref="A13:A14"/>
    <mergeCell ref="C13:D13"/>
    <mergeCell ref="B10:D10"/>
    <mergeCell ref="C9:D9"/>
    <mergeCell ref="A4:A5"/>
    <mergeCell ref="A6:A7"/>
    <mergeCell ref="A11:A12"/>
    <mergeCell ref="A8:A9"/>
    <mergeCell ref="B3:D3"/>
    <mergeCell ref="C4:D4"/>
    <mergeCell ref="C5:D5"/>
    <mergeCell ref="C6:D6"/>
    <mergeCell ref="C8:D8"/>
    <mergeCell ref="C7:D7"/>
  </mergeCells>
  <phoneticPr fontId="3"/>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利用者調査Ｄ</vt:lpstr>
      <vt:lpstr>サービス分析</vt:lpstr>
      <vt:lpstr>利用者保護</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評価結果報告書!Print_Area</vt:lpstr>
      <vt:lpstr>利用者調査Ｄ!Print_Area</vt:lpstr>
      <vt:lpstr>利用者保護!Print_Area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猛瑠 関根</cp:lastModifiedBy>
  <cp:lastPrinted>2023-03-29T16:12:04Z</cp:lastPrinted>
  <dcterms:created xsi:type="dcterms:W3CDTF">2002-06-03T00:57:06Z</dcterms:created>
  <dcterms:modified xsi:type="dcterms:W3CDTF">2024-01-30T03:48:57Z</dcterms:modified>
</cp:coreProperties>
</file>